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Data\git\cvms\react-apps\apps\cvms\public\"/>
    </mc:Choice>
  </mc:AlternateContent>
  <workbookProtection workbookAlgorithmName="SHA-512" workbookHashValue="G6GFt8y689vt3bphLqQIgqNH7OZEgEbzXge8A+GHTAvJRlVFTZw8tSnsMIA8BS4l0plKi9FKFk1tYtlf+X6Njg==" workbookSaltValue="pVcOEfnntmoWZA7hXk2Rxg==" workbookSpinCount="100000" lockStructure="1"/>
  <bookViews>
    <workbookView xWindow="28680" yWindow="-5490" windowWidth="38640" windowHeight="21120" tabRatio="797"/>
  </bookViews>
  <sheets>
    <sheet name="Vessel and Voyage Information" sheetId="1" r:id="rId1"/>
    <sheet name="Cargo On Board" sheetId="3" r:id="rId2"/>
    <sheet name="Defects and Discharges" sheetId="4" r:id="rId3"/>
    <sheet name="Additional Information" sheetId="2" r:id="rId4"/>
    <sheet name="List of UNLOCODEs" sheetId="11" r:id="rId5"/>
    <sheet name="data" sheetId="9" state="hidden" r:id="rId6"/>
    <sheet name="report_version" sheetId="13" state="hidden" r:id="rId7"/>
  </sheets>
  <definedNames>
    <definedName name="_xlnm._FilterDatabase" localSheetId="2" hidden="1">'Defects and Discharges'!$D$22:$E$24</definedName>
    <definedName name="berthDepartureTime">'Vessel and Voyage Information'!$E$88</definedName>
    <definedName name="callSign">'Vessel and Voyage Information'!$D$145</definedName>
    <definedName name="callSignInput">'Vessel and Voyage Information'!$E$15</definedName>
    <definedName name="cargoCodes">'Cargo On Board'!$I$12:$I$61</definedName>
    <definedName name="CNP">'Additional Information'!$H$15</definedName>
    <definedName name="cnpClassificationSociety">'Additional Information'!$J$17</definedName>
    <definedName name="compareVersionsMinor">report_version!$F$10</definedName>
    <definedName name="compareVersionsPatch">report_version!$E$10</definedName>
    <definedName name="courseHeading">'Vessel and Voyage Information'!$E$43</definedName>
    <definedName name="courseSpeed">'Vessel and Voyage Information'!$E$45</definedName>
    <definedName name="currentFlag">'Vessel and Voyage Information'!$J$17</definedName>
    <definedName name="currentName">'Vessel and Voyage Information'!$D$144</definedName>
    <definedName name="currentNameInput">'Vessel and Voyage Information'!$E$13</definedName>
    <definedName name="currentPositionTime">'Vessel and Voyage Information'!$F$25</definedName>
    <definedName name="currentVersionNumber">cvms_vts_report_versions[[#Totals],[reportVersion]]</definedName>
    <definedName name="defectCodes">'Defects and Discharges'!$F$27:$F$36</definedName>
    <definedName name="defectPresence">'Defects and Discharges'!$D$44</definedName>
    <definedName name="destinationArrivalTime">'Vessel and Voyage Information'!$E$89</definedName>
    <definedName name="destinationExitVtsZoneDateTime">'Vessel and Voyage Information'!$E$100</definedName>
    <definedName name="destinationLatitudeDegreesDM">'Vessel and Voyage Information'!$E$82</definedName>
    <definedName name="destinationLatitudeDirectionDM">'Vessel and Voyage Information'!$H$82</definedName>
    <definedName name="destinationLatitudeMinutesDM">'Vessel and Voyage Information'!$F$82</definedName>
    <definedName name="destinationLocationNameInput">'Vessel and Voyage Information'!$E$78</definedName>
    <definedName name="destinationLongitudeDegreesDM">'Vessel and Voyage Information'!$E$84</definedName>
    <definedName name="destinationLongitudeDirectionDM">'Vessel and Voyage Information'!$H$84</definedName>
    <definedName name="destinationLongitudeMinutesDM">'Vessel and Voyage Information'!$F$84</definedName>
    <definedName name="destinationPositionRadio">'Vessel and Voyage Information'!$D$141</definedName>
    <definedName name="destinationUnlocode">'Vessel and Voyage Information'!$D$148</definedName>
    <definedName name="destinationUnlocodeInput">'Vessel and Voyage Information'!$E$76</definedName>
    <definedName name="discharges">'Defects and Discharges'!$D$19</definedName>
    <definedName name="draught">'Vessel and Voyage Information'!$F$116</definedName>
    <definedName name="enteringLatitudeDegreesDM">'Vessel and Voyage Information'!$E$66</definedName>
    <definedName name="enteringLatitudeDirectionDM">'Vessel and Voyage Information'!$H$66</definedName>
    <definedName name="enteringLatitudeMinutesDM">'Vessel and Voyage Information'!$F$66</definedName>
    <definedName name="enteringLongitudeDegreesDM">'Vessel and Voyage Information'!$E$68</definedName>
    <definedName name="enteringLongitudeDirectionDM">'Vessel and Voyage Information'!$H$68</definedName>
    <definedName name="enteringLongitudeMinutesDM">'Vessel and Voyage Information'!$F$68</definedName>
    <definedName name="enteringOrDepartingRadio">'Vessel and Voyage Information'!$D$143</definedName>
    <definedName name="ExternalData_1" localSheetId="6" hidden="1">report_version!$A$2:$B$5</definedName>
    <definedName name="iceClass">'Additional Information'!$H$21</definedName>
    <definedName name="iceClassClassificationSociety">'Additional Information'!$H$23</definedName>
    <definedName name="iceClassClassificationSocietyText">'Additional Information'!$G$23</definedName>
    <definedName name="iceClassText">'Additional Information'!$G$21</definedName>
    <definedName name="incident">'Additional Information'!$E$30</definedName>
    <definedName name="intendedRoute">'Vessel and Voyage Information'!$F$108</definedName>
    <definedName name="lastPortOfCall">'Vessel and Voyage Information'!$D$147</definedName>
    <definedName name="lastPortOfCallLocationNameInput">'Vessel and Voyage Information'!$I$53</definedName>
    <definedName name="lastPortOfCallUnlocodeInput">'Vessel and Voyage Information'!$I$51</definedName>
    <definedName name="lloydsRegistryNumber">'Vessel and Voyage Information'!$J$15</definedName>
    <definedName name="medicOnBoard">'Vessel and Voyage Information'!$I$122</definedName>
    <definedName name="mmsiNumber">'Vessel and Voyage Information'!$J$13</definedName>
    <definedName name="nextReportETA">'Vessel and Voyage Information'!$E$112</definedName>
    <definedName name="numberOfPassengers">'Vessel and Voyage Information'!$I$125</definedName>
    <definedName name="oilOnBoard">'Additional Information'!$H$10</definedName>
    <definedName name="pilot">'Vessel and Voyage Information'!$J$93</definedName>
    <definedName name="reportType">'Vessel and Voyage Information'!$D$139</definedName>
    <definedName name="reportVersion">'Vessel and Voyage Information'!$K$9</definedName>
    <definedName name="shipAgent">'Vessel and Voyage Information'!$D$146</definedName>
    <definedName name="shipAgentInput">'Vessel and Voyage Information'!$F$120</definedName>
    <definedName name="vesselBreadth">'Vessel and Voyage Information'!$J$19</definedName>
    <definedName name="vesselCurrentLatitudeDegreesDM">'Vessel and Voyage Information'!$E$34</definedName>
    <definedName name="vesselCurrentLatitudeDirectionDM">'Vessel and Voyage Information'!$H$34</definedName>
    <definedName name="vesselCurrentLatitudeMinutesDM">'Vessel and Voyage Information'!$F$34</definedName>
    <definedName name="vesselCurrentLongitudeDegreesDM">'Vessel and Voyage Information'!$E$36</definedName>
    <definedName name="vesselCurrentLongitudeDirectionDM">'Vessel and Voyage Information'!$H$36</definedName>
    <definedName name="vesselCurrentLongitudeMinutesDM">'Vessel and Voyage Information'!$F$36</definedName>
    <definedName name="vesselCurrentPositionLocationNameInput">'Vessel and Voyage Information'!$E$40</definedName>
    <definedName name="vesselCurrentPositionRadio">'Vessel and Voyage Information'!$D$140</definedName>
    <definedName name="vesselCurrentPositionUnlocode">'Vessel and Voyage Information'!$D$149</definedName>
    <definedName name="vesselCurrentPositionUnlocodeInput">'Vessel and Voyage Information'!$E$38</definedName>
    <definedName name="vesselGrossTonnage">'Vessel and Voyage Information'!$E$21</definedName>
    <definedName name="vesselLastPortOfCallRadio">'Vessel and Voyage Information'!$D$142</definedName>
    <definedName name="vesselLength">'Vessel and Voyage Information'!$E$19</definedName>
    <definedName name="vesselType">'Vessel and Voyage Information'!$J$21</definedName>
    <definedName name="vtsZoneArrivalTime">'Vessel and Voyage Information'!$E$60</definedName>
    <definedName name="weatherConditions">'Vessel and Voyage Information'!$F$118</definedName>
    <definedName name="WRC">'Additional Information'!$H$34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I68" i="1" l="1"/>
  <c r="I66" i="1"/>
  <c r="F27" i="4" l="1"/>
  <c r="G27" i="4"/>
  <c r="F28" i="4"/>
  <c r="G28" i="4"/>
  <c r="F29" i="4"/>
  <c r="G29" i="4"/>
  <c r="I116" i="1" l="1"/>
  <c r="I36" i="1"/>
  <c r="I34" i="1"/>
  <c r="D143" i="1" l="1"/>
  <c r="D147" i="1"/>
  <c r="D142" i="1"/>
  <c r="D141" i="1"/>
  <c r="D149" i="1" l="1"/>
  <c r="D140" i="1"/>
  <c r="D44" i="4"/>
  <c r="H21" i="2" l="1"/>
  <c r="H23" i="2"/>
  <c r="I84" i="1"/>
  <c r="J60" i="1"/>
  <c r="I82" i="1"/>
  <c r="D148" i="1"/>
  <c r="J89" i="1" l="1"/>
  <c r="J25" i="1"/>
  <c r="D144" i="1" l="1"/>
  <c r="D145" i="1"/>
  <c r="D8" i="13" l="1"/>
  <c r="D9" i="13"/>
  <c r="C9" i="13"/>
  <c r="B9" i="13"/>
  <c r="F9" i="13" l="1"/>
  <c r="E9" i="13"/>
  <c r="B8" i="13"/>
  <c r="C8" i="13"/>
  <c r="D146" i="1"/>
  <c r="F8" i="13" l="1"/>
  <c r="F10" i="13" s="1"/>
  <c r="E8" i="13"/>
  <c r="E10" i="13" s="1"/>
  <c r="K10" i="1" s="1"/>
  <c r="G30" i="4" l="1"/>
  <c r="G31" i="4"/>
  <c r="G32" i="4"/>
  <c r="G33" i="4"/>
  <c r="G34" i="4"/>
  <c r="G35" i="4"/>
  <c r="G36" i="4"/>
  <c r="J17" i="2" l="1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12" i="3"/>
  <c r="K6" i="2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12" i="3"/>
  <c r="I12" i="3"/>
  <c r="F30" i="4"/>
  <c r="F31" i="4"/>
  <c r="F32" i="4"/>
  <c r="F33" i="4"/>
  <c r="F34" i="4"/>
  <c r="F35" i="4"/>
  <c r="F36" i="4"/>
</calcChain>
</file>

<file path=xl/connections.xml><?xml version="1.0" encoding="utf-8"?>
<connections xmlns="http://schemas.openxmlformats.org/spreadsheetml/2006/main">
  <connection id="1" keepAlive="1" name="Query - cvms_vts_report_versions" description="Connection to the 'cvms_vts_report_versions' query in the workbook." type="5" refreshedVersion="6" background="1" refreshOnLoad="1" saveData="1">
    <dbPr connection="Provider=Microsoft.Mashup.OleDb.1;Data Source=$Workbook$;Location=cvms_vts_report_versions;Extended Properties=&quot;&quot;" command="SELECT * FROM [cvms_vts_report_versions]"/>
  </connection>
</connections>
</file>

<file path=xl/sharedStrings.xml><?xml version="1.0" encoding="utf-8"?>
<sst xmlns="http://schemas.openxmlformats.org/spreadsheetml/2006/main" count="1908" uniqueCount="1753">
  <si>
    <t>Vessel Identification</t>
  </si>
  <si>
    <t>Ship Name</t>
  </si>
  <si>
    <t>Call Sign</t>
  </si>
  <si>
    <t>MMSI Number</t>
  </si>
  <si>
    <t>IMO Number</t>
  </si>
  <si>
    <t>Current Position</t>
  </si>
  <si>
    <t>Degrees</t>
  </si>
  <si>
    <t>Minutes</t>
  </si>
  <si>
    <t>N</t>
  </si>
  <si>
    <t>W</t>
  </si>
  <si>
    <t>YYYY-MM-DD</t>
  </si>
  <si>
    <t>Current Course</t>
  </si>
  <si>
    <t>Current Speed</t>
  </si>
  <si>
    <t>Estimated time (UTC) of arrival at destination</t>
  </si>
  <si>
    <t xml:space="preserve">Latitude </t>
  </si>
  <si>
    <t xml:space="preserve">Longitude </t>
  </si>
  <si>
    <t xml:space="preserve"> knots</t>
  </si>
  <si>
    <t>Cargo On Board</t>
  </si>
  <si>
    <t>Version</t>
  </si>
  <si>
    <t>YYYY-MM-DD hh:mm (24h format)</t>
  </si>
  <si>
    <t>Defects and Deficiencies</t>
  </si>
  <si>
    <t>id</t>
  </si>
  <si>
    <t>defectTypeCode</t>
  </si>
  <si>
    <t>name</t>
  </si>
  <si>
    <t>OT</t>
  </si>
  <si>
    <t>&lt;Other&gt;</t>
  </si>
  <si>
    <t>UN</t>
  </si>
  <si>
    <t>&lt;Unknown&gt;</t>
  </si>
  <si>
    <t>AI</t>
  </si>
  <si>
    <t>AIS Defect</t>
  </si>
  <si>
    <t>EN</t>
  </si>
  <si>
    <t>Engine defect</t>
  </si>
  <si>
    <t>GD</t>
  </si>
  <si>
    <t>Generator Defect</t>
  </si>
  <si>
    <t>IT</t>
  </si>
  <si>
    <t>Injector Defect</t>
  </si>
  <si>
    <t>NE</t>
  </si>
  <si>
    <t>Navigational Apparatus Defect</t>
  </si>
  <si>
    <t>RA</t>
  </si>
  <si>
    <t>Radar Defect</t>
  </si>
  <si>
    <t>RD</t>
  </si>
  <si>
    <t>Radio Defect</t>
  </si>
  <si>
    <t>RU</t>
  </si>
  <si>
    <t>Rudder Defect</t>
  </si>
  <si>
    <t>ST</t>
  </si>
  <si>
    <t>Suction Trouble</t>
  </si>
  <si>
    <t>VE</t>
  </si>
  <si>
    <t>Vessel Equipment Defect</t>
  </si>
  <si>
    <t>IN</t>
  </si>
  <si>
    <t>Ice navigation in Canadian waters</t>
  </si>
  <si>
    <t>IP</t>
  </si>
  <si>
    <t>Insufficient or uncertificated personnel</t>
  </si>
  <si>
    <t>MC</t>
  </si>
  <si>
    <t>Missing Marine Charts</t>
  </si>
  <si>
    <t>NM</t>
  </si>
  <si>
    <t>Missing Notices to Mariners</t>
  </si>
  <si>
    <t>SD</t>
  </si>
  <si>
    <t>Missing Sailing Directions</t>
  </si>
  <si>
    <t>ME</t>
  </si>
  <si>
    <t>Missing equipment or instrument</t>
  </si>
  <si>
    <t>CF</t>
  </si>
  <si>
    <t>Missing or expired certificate</t>
  </si>
  <si>
    <t>PL</t>
  </si>
  <si>
    <t>Pilot's Ladder</t>
  </si>
  <si>
    <t>RM</t>
  </si>
  <si>
    <t>Radio aids to marine navigation</t>
  </si>
  <si>
    <t>Select a Unit</t>
  </si>
  <si>
    <t>Select a Cargo</t>
  </si>
  <si>
    <t>Quantity</t>
  </si>
  <si>
    <t>measuringUnitCode</t>
  </si>
  <si>
    <t>BAR</t>
  </si>
  <si>
    <t>Barrels</t>
  </si>
  <si>
    <t>CO</t>
  </si>
  <si>
    <t>Cord</t>
  </si>
  <si>
    <t>CM</t>
  </si>
  <si>
    <t>Cubic meters</t>
  </si>
  <si>
    <t>GA</t>
  </si>
  <si>
    <t>Gallons</t>
  </si>
  <si>
    <t>KG</t>
  </si>
  <si>
    <t>Kilograms</t>
  </si>
  <si>
    <t>L</t>
  </si>
  <si>
    <t>Litres</t>
  </si>
  <si>
    <t>LT</t>
  </si>
  <si>
    <t>Long Tons (british ton)</t>
  </si>
  <si>
    <t>MT</t>
  </si>
  <si>
    <t>Metric Tons</t>
  </si>
  <si>
    <t>PND</t>
  </si>
  <si>
    <t>Pounds</t>
  </si>
  <si>
    <t>Short Tons (U.S. ton)</t>
  </si>
  <si>
    <t>TON</t>
  </si>
  <si>
    <t>Tons (Volume)</t>
  </si>
  <si>
    <t>EA</t>
  </si>
  <si>
    <t>Units</t>
  </si>
  <si>
    <t>cargoTypeCode</t>
  </si>
  <si>
    <t>AG</t>
  </si>
  <si>
    <t>Aggregate</t>
  </si>
  <si>
    <t>AC</t>
  </si>
  <si>
    <t>Alcoholic Breverages (imo class 3)</t>
  </si>
  <si>
    <t>AK</t>
  </si>
  <si>
    <t>Alkylate</t>
  </si>
  <si>
    <t>AA</t>
  </si>
  <si>
    <t>Alumina</t>
  </si>
  <si>
    <t>AL</t>
  </si>
  <si>
    <t>Aluminium</t>
  </si>
  <si>
    <t>AN</t>
  </si>
  <si>
    <t>Ammonium Nitrate</t>
  </si>
  <si>
    <t>GR</t>
  </si>
  <si>
    <t>Animal Grease</t>
  </si>
  <si>
    <t>AQ</t>
  </si>
  <si>
    <t>Aquaculture Fish Feed</t>
  </si>
  <si>
    <t>AP</t>
  </si>
  <si>
    <t>Asphalt (imo class 3.2)</t>
  </si>
  <si>
    <t>AF</t>
  </si>
  <si>
    <t>Aviation Fuel</t>
  </si>
  <si>
    <t>BT</t>
  </si>
  <si>
    <t>Ballast</t>
  </si>
  <si>
    <t>BL</t>
  </si>
  <si>
    <t>Ballast (Not gaz free)</t>
  </si>
  <si>
    <t>BY</t>
  </si>
  <si>
    <t>Baryte</t>
  </si>
  <si>
    <t>BE</t>
  </si>
  <si>
    <t>Bauxite</t>
  </si>
  <si>
    <t>BN</t>
  </si>
  <si>
    <t>Bentonite (Absorptive Clay)</t>
  </si>
  <si>
    <t>BZ</t>
  </si>
  <si>
    <t>Benzene</t>
  </si>
  <si>
    <t>BD</t>
  </si>
  <si>
    <t>Biodiesel</t>
  </si>
  <si>
    <t>BR</t>
  </si>
  <si>
    <t>Brine</t>
  </si>
  <si>
    <t>BO</t>
  </si>
  <si>
    <t>Bunker C</t>
  </si>
  <si>
    <t>BU</t>
  </si>
  <si>
    <t>Buoy Equipment</t>
  </si>
  <si>
    <t>BA</t>
  </si>
  <si>
    <t>Butane</t>
  </si>
  <si>
    <t>CB</t>
  </si>
  <si>
    <t>Cable</t>
  </si>
  <si>
    <t>KK</t>
  </si>
  <si>
    <t>Cacao</t>
  </si>
  <si>
    <t>PC</t>
  </si>
  <si>
    <t>Calcined Pet Coke</t>
  </si>
  <si>
    <t>CH</t>
  </si>
  <si>
    <t>Calcium Chloride</t>
  </si>
  <si>
    <t>CD</t>
  </si>
  <si>
    <t>Canola</t>
  </si>
  <si>
    <t>Carbon Black  (IMO 4.2)</t>
  </si>
  <si>
    <t>Carbon:Carbon Rods - Aluminum</t>
  </si>
  <si>
    <t>CX</t>
  </si>
  <si>
    <t>Catalytic feed oil</t>
  </si>
  <si>
    <t>CA</t>
  </si>
  <si>
    <t>Caustic Soda</t>
  </si>
  <si>
    <t>CI</t>
  </si>
  <si>
    <t>Cement</t>
  </si>
  <si>
    <t>CS</t>
  </si>
  <si>
    <t>Chemicals</t>
  </si>
  <si>
    <t>CC</t>
  </si>
  <si>
    <t>China Clay</t>
  </si>
  <si>
    <t>CP</t>
  </si>
  <si>
    <t>Clean Petroleum</t>
  </si>
  <si>
    <t>CQ</t>
  </si>
  <si>
    <t>Clinker</t>
  </si>
  <si>
    <t>CL</t>
  </si>
  <si>
    <t>Coal</t>
  </si>
  <si>
    <t>CT</t>
  </si>
  <si>
    <t>Coal Tar</t>
  </si>
  <si>
    <t>CK</t>
  </si>
  <si>
    <t>Coke</t>
  </si>
  <si>
    <t>CG</t>
  </si>
  <si>
    <t>Compressed Gas</t>
  </si>
  <si>
    <t>ZC</t>
  </si>
  <si>
    <t>Concentrated Zinc</t>
  </si>
  <si>
    <t>CN</t>
  </si>
  <si>
    <t>Containers</t>
  </si>
  <si>
    <t>CU</t>
  </si>
  <si>
    <t>Copper</t>
  </si>
  <si>
    <t>CR</t>
  </si>
  <si>
    <t>Corn</t>
  </si>
  <si>
    <t>CE</t>
  </si>
  <si>
    <t>Crude Oil</t>
  </si>
  <si>
    <t>CY</t>
  </si>
  <si>
    <t>Crude Oil - Heidrun</t>
  </si>
  <si>
    <t>CZ</t>
  </si>
  <si>
    <t>Crude Oil - Troll</t>
  </si>
  <si>
    <t>OIL</t>
  </si>
  <si>
    <t>Crude Oil Alaska Northslope</t>
  </si>
  <si>
    <t>CW</t>
  </si>
  <si>
    <t>Crude Oil Arabian Heavy</t>
  </si>
  <si>
    <t>CV</t>
  </si>
  <si>
    <t>Crude Oil Arabian Light</t>
  </si>
  <si>
    <t>DC</t>
  </si>
  <si>
    <t>Decant Oil</t>
  </si>
  <si>
    <t>Deposits</t>
  </si>
  <si>
    <t>DO</t>
  </si>
  <si>
    <t>Diesel</t>
  </si>
  <si>
    <t>DRI</t>
  </si>
  <si>
    <t>Direct reduced iron</t>
  </si>
  <si>
    <t>DE</t>
  </si>
  <si>
    <t>Drilling Equipment</t>
  </si>
  <si>
    <t>ET</t>
  </si>
  <si>
    <t>ETHANOL  (IMO 3.2)</t>
  </si>
  <si>
    <t>EX</t>
  </si>
  <si>
    <t>Explosive Materials</t>
  </si>
  <si>
    <t>FR</t>
  </si>
  <si>
    <t>Fertilizer</t>
  </si>
  <si>
    <t>FH</t>
  </si>
  <si>
    <t>Fish</t>
  </si>
  <si>
    <t>FX</t>
  </si>
  <si>
    <t>Flax</t>
  </si>
  <si>
    <t>FL</t>
  </si>
  <si>
    <t>Flour</t>
  </si>
  <si>
    <t>FU</t>
  </si>
  <si>
    <t>Fluospar (fluoride of calcium)</t>
  </si>
  <si>
    <t>FF</t>
  </si>
  <si>
    <t>Flux</t>
  </si>
  <si>
    <t>FS</t>
  </si>
  <si>
    <t>Foodstuffs</t>
  </si>
  <si>
    <t>FO</t>
  </si>
  <si>
    <t>Fuel Oil</t>
  </si>
  <si>
    <t>GE</t>
  </si>
  <si>
    <t>Gasoline</t>
  </si>
  <si>
    <t>GC</t>
  </si>
  <si>
    <t>General Cargo</t>
  </si>
  <si>
    <t>GL</t>
  </si>
  <si>
    <t>Glycerine</t>
  </si>
  <si>
    <t>GN</t>
  </si>
  <si>
    <t>Grain</t>
  </si>
  <si>
    <t>GV</t>
  </si>
  <si>
    <t>Gravel</t>
  </si>
  <si>
    <t>GM</t>
  </si>
  <si>
    <t>Gypsum</t>
  </si>
  <si>
    <t>HC</t>
  </si>
  <si>
    <t>HF</t>
  </si>
  <si>
    <t>Heavy Fuel Oil</t>
  </si>
  <si>
    <t>HW</t>
  </si>
  <si>
    <t>Heavy Water</t>
  </si>
  <si>
    <t>HY</t>
  </si>
  <si>
    <t>Hydro - Cracker bottoms</t>
  </si>
  <si>
    <t>IMO 1 Explosives</t>
  </si>
  <si>
    <t>IMO 1.1 Explosives representing a high explosion danger</t>
  </si>
  <si>
    <t>IMO 1.2 Explosives representing a high projection danger</t>
  </si>
  <si>
    <t>IMO 1.3 Explosives representing a fire danger</t>
  </si>
  <si>
    <t>IMO 1.4 Explosives representing no important detonating danger</t>
  </si>
  <si>
    <t>IMO 1.5 Explosives highly sensitive; blasting agents</t>
  </si>
  <si>
    <t>IMO 1.6 Detonating substances non-sensitive</t>
  </si>
  <si>
    <t>IMO 2 Gas</t>
  </si>
  <si>
    <t>IMO 2.1 Inflammable gaz</t>
  </si>
  <si>
    <t>IMO 2.2 Compress gas non-inflammable and non toxic</t>
  </si>
  <si>
    <t>IMO 2.3 Inhalation toxic gas</t>
  </si>
  <si>
    <t>IMO 2.4 Corrosive gas (Canada)</t>
  </si>
  <si>
    <t>IMO 3 Inflammable liquid (and combustibles (U.S.))</t>
  </si>
  <si>
    <t>IMO 3.1 A liquid with closed-up flash point of less than -18C</t>
  </si>
  <si>
    <t>IMO 3.2  Inflammable liquid with ebulition point +35 degree celcius</t>
  </si>
  <si>
    <t>IMO 3.3 A liquid with closed-up flash point of less than (23C a 60C)</t>
  </si>
  <si>
    <t>IMO 4 Inflammable solid; spontaneous inflammable; dangerous when wet</t>
  </si>
  <si>
    <t>IMO 4.1 Inflammable solid</t>
  </si>
  <si>
    <t>IMO 4.2 Spontaneous inflammable substances</t>
  </si>
  <si>
    <t>IMO 4.3 Dangerous substances when damp or wet</t>
  </si>
  <si>
    <t>IMO 5 Oxidizing and Organic peroxides</t>
  </si>
  <si>
    <t>IMO 5.1 Oxidizing</t>
  </si>
  <si>
    <t>IMO 5.2 Organic peroxides</t>
  </si>
  <si>
    <t>IMO 6 Toxic and Infectious substances</t>
  </si>
  <si>
    <t>IMO 6.1 Toxic substances</t>
  </si>
  <si>
    <t>IMO 6.2 Infectious substances</t>
  </si>
  <si>
    <t>IMO 7 Radioactive materials</t>
  </si>
  <si>
    <t>IMO 8 Corrosive substances</t>
  </si>
  <si>
    <t>IMO 8.1  Corrosive substances</t>
  </si>
  <si>
    <t>IMO 9 Varying dangerous merchandises</t>
  </si>
  <si>
    <t>IMO 9.1 Dangerous varying merchandises (Canada)</t>
  </si>
  <si>
    <t>IMO 9.2 Dangerous environemental substances (Canada)</t>
  </si>
  <si>
    <t>IMO 9.3 Dangerous wastes (Canada)</t>
  </si>
  <si>
    <t>IS</t>
  </si>
  <si>
    <t>ISOPROPANOL (IMO 3.0)</t>
  </si>
  <si>
    <t>IL</t>
  </si>
  <si>
    <t>Ilmenite (Iron &amp;Titanium &amp; Oxygen)</t>
  </si>
  <si>
    <t>Iron</t>
  </si>
  <si>
    <t>IO</t>
  </si>
  <si>
    <t>Iron Ore</t>
  </si>
  <si>
    <t>JA1</t>
  </si>
  <si>
    <t>JET-A1</t>
  </si>
  <si>
    <t>JB</t>
  </si>
  <si>
    <t>JET-B</t>
  </si>
  <si>
    <t>JA</t>
  </si>
  <si>
    <t>Jet-A</t>
  </si>
  <si>
    <t>KO</t>
  </si>
  <si>
    <t>KEROSENE (Jet-a1) (IMO 3.3)</t>
  </si>
  <si>
    <t>LN</t>
  </si>
  <si>
    <t>L.N. Gas</t>
  </si>
  <si>
    <t>LG</t>
  </si>
  <si>
    <t>L.P. Gas</t>
  </si>
  <si>
    <t>LAB</t>
  </si>
  <si>
    <t>LAB - ALKYL BENZEN LINÉAIRE (IMO 3.3)</t>
  </si>
  <si>
    <t>PB</t>
  </si>
  <si>
    <t>Lead</t>
  </si>
  <si>
    <t>LM</t>
  </si>
  <si>
    <t>Limestone</t>
  </si>
  <si>
    <t>LK</t>
  </si>
  <si>
    <t>Livestock</t>
  </si>
  <si>
    <t>LC</t>
  </si>
  <si>
    <t>Locomotives</t>
  </si>
  <si>
    <t>LO</t>
  </si>
  <si>
    <t>Lubricating Oil</t>
  </si>
  <si>
    <t>MTBE methyl tertiary butyl ether</t>
  </si>
  <si>
    <t>MY</t>
  </si>
  <si>
    <t>Machinery</t>
  </si>
  <si>
    <t>MA</t>
  </si>
  <si>
    <t>Magnesite Native Mg Carbonate</t>
  </si>
  <si>
    <t>MG</t>
  </si>
  <si>
    <t>Magnesium</t>
  </si>
  <si>
    <t>MN</t>
  </si>
  <si>
    <t>Manganese imo class 4.1</t>
  </si>
  <si>
    <t>MM</t>
  </si>
  <si>
    <t>Matériel minier</t>
  </si>
  <si>
    <t>Methanol</t>
  </si>
  <si>
    <t>MI</t>
  </si>
  <si>
    <t>Minerals</t>
  </si>
  <si>
    <t>MO</t>
  </si>
  <si>
    <t>Mogas</t>
  </si>
  <si>
    <t>MS</t>
  </si>
  <si>
    <t>Molasses</t>
  </si>
  <si>
    <t>MV</t>
  </si>
  <si>
    <t>Motor Vehicle</t>
  </si>
  <si>
    <t>NA</t>
  </si>
  <si>
    <t>Naphtha</t>
  </si>
  <si>
    <t>NI</t>
  </si>
  <si>
    <t>Nickel</t>
  </si>
  <si>
    <t>TP</t>
  </si>
  <si>
    <t>Nonene</t>
  </si>
  <si>
    <t>DI</t>
  </si>
  <si>
    <t>Northern Distillate</t>
  </si>
  <si>
    <t>OA</t>
  </si>
  <si>
    <t>Oat</t>
  </si>
  <si>
    <t>OE</t>
  </si>
  <si>
    <t>Ore</t>
  </si>
  <si>
    <t>EM</t>
  </si>
  <si>
    <t>Ore  Emulsion</t>
  </si>
  <si>
    <t>PR</t>
  </si>
  <si>
    <t>Paper(Inc. Pulp &amp; News Print)</t>
  </si>
  <si>
    <t>PF</t>
  </si>
  <si>
    <t>Paraffin</t>
  </si>
  <si>
    <t>PS</t>
  </si>
  <si>
    <t>Passenger</t>
  </si>
  <si>
    <t>PI</t>
  </si>
  <si>
    <t>Peas</t>
  </si>
  <si>
    <t>PM</t>
  </si>
  <si>
    <t>Petroleum</t>
  </si>
  <si>
    <t>PH</t>
  </si>
  <si>
    <t>Phospherous</t>
  </si>
  <si>
    <t>FB</t>
  </si>
  <si>
    <t>Pig Iron</t>
  </si>
  <si>
    <t>PE</t>
  </si>
  <si>
    <t>Plants/Vegetables</t>
  </si>
  <si>
    <t>PT</t>
  </si>
  <si>
    <t>Potash</t>
  </si>
  <si>
    <t>PO</t>
  </si>
  <si>
    <t>Potassium</t>
  </si>
  <si>
    <t>PP</t>
  </si>
  <si>
    <t>Propylene Tetramer</t>
  </si>
  <si>
    <t>QZ</t>
  </si>
  <si>
    <t>QUARTZ</t>
  </si>
  <si>
    <t>Radio Active Material</t>
  </si>
  <si>
    <t>RP</t>
  </si>
  <si>
    <t>Refined Product</t>
  </si>
  <si>
    <t>RF</t>
  </si>
  <si>
    <t>Reformate</t>
  </si>
  <si>
    <t>RB</t>
  </si>
  <si>
    <t>Reformulated gasoline blendstock for oxygenate blending</t>
  </si>
  <si>
    <t>RC</t>
  </si>
  <si>
    <t>Refrigerated Cargo</t>
  </si>
  <si>
    <t>RR</t>
  </si>
  <si>
    <t>Rubber (Inc. Rubber Products)</t>
  </si>
  <si>
    <t>SA</t>
  </si>
  <si>
    <t>Salt</t>
  </si>
  <si>
    <t>SB</t>
  </si>
  <si>
    <t>Sand</t>
  </si>
  <si>
    <t>SC</t>
  </si>
  <si>
    <t>Scrap</t>
  </si>
  <si>
    <t>XX</t>
  </si>
  <si>
    <t>See Remarks On Trip</t>
  </si>
  <si>
    <t>SI</t>
  </si>
  <si>
    <t>Seismic Equipment</t>
  </si>
  <si>
    <t>SL</t>
  </si>
  <si>
    <t>Silica ( silicon dioxide )</t>
  </si>
  <si>
    <t>ML</t>
  </si>
  <si>
    <t>Slag</t>
  </si>
  <si>
    <t>SY</t>
  </si>
  <si>
    <t>Soy (all derivatives)</t>
  </si>
  <si>
    <t>Steel</t>
  </si>
  <si>
    <t>SE</t>
  </si>
  <si>
    <t>Stone</t>
  </si>
  <si>
    <t>SO</t>
  </si>
  <si>
    <t>Stove Oil</t>
  </si>
  <si>
    <t>SR</t>
  </si>
  <si>
    <t>Sugar</t>
  </si>
  <si>
    <t>SP</t>
  </si>
  <si>
    <t>Sugar Beet pellet</t>
  </si>
  <si>
    <t>SU</t>
  </si>
  <si>
    <t>Sulphur</t>
  </si>
  <si>
    <t>AS</t>
  </si>
  <si>
    <t>Sulphuric Acid</t>
  </si>
  <si>
    <t>TO</t>
  </si>
  <si>
    <t>TOLUENE (IMO 3.2)</t>
  </si>
  <si>
    <t>TE</t>
  </si>
  <si>
    <t>Taconite</t>
  </si>
  <si>
    <t>TC</t>
  </si>
  <si>
    <t>Talc</t>
  </si>
  <si>
    <t>TA</t>
  </si>
  <si>
    <t>Tallow</t>
  </si>
  <si>
    <t>TS</t>
  </si>
  <si>
    <t>Textiles (Inc. Cotton)</t>
  </si>
  <si>
    <t>TI</t>
  </si>
  <si>
    <t>Titanium (Slag)</t>
  </si>
  <si>
    <t>TR</t>
  </si>
  <si>
    <t>Trailers</t>
  </si>
  <si>
    <t>ULS</t>
  </si>
  <si>
    <t>ULTRA-LOW SULFUR DIESEL</t>
  </si>
  <si>
    <t>USK</t>
  </si>
  <si>
    <t>Ultra Low Sulfur Kerosene (IMO 3)</t>
  </si>
  <si>
    <t>ULJ</t>
  </si>
  <si>
    <t>Ultra Low Sulphur Jet Fuel (IMO3)</t>
  </si>
  <si>
    <t>UD</t>
  </si>
  <si>
    <t>Unspecified</t>
  </si>
  <si>
    <t>UR</t>
  </si>
  <si>
    <t>Urea</t>
  </si>
  <si>
    <t>UAN</t>
  </si>
  <si>
    <t>Urea Ammonium Nitrate</t>
  </si>
  <si>
    <t>VG</t>
  </si>
  <si>
    <t>Vacuum Gas Oil</t>
  </si>
  <si>
    <t>VO</t>
  </si>
  <si>
    <t>Vegetable Oil</t>
  </si>
  <si>
    <t>WR</t>
  </si>
  <si>
    <t>Water</t>
  </si>
  <si>
    <t>WH</t>
  </si>
  <si>
    <t>Wheat</t>
  </si>
  <si>
    <t>WI</t>
  </si>
  <si>
    <t>Windmill</t>
  </si>
  <si>
    <t>WN</t>
  </si>
  <si>
    <t>Wine</t>
  </si>
  <si>
    <t>WD</t>
  </si>
  <si>
    <t>Wood (Lumber-Timber-chips)</t>
  </si>
  <si>
    <t>XY</t>
  </si>
  <si>
    <t>XYLENE  (IMO 3.2)</t>
  </si>
  <si>
    <t>ZI</t>
  </si>
  <si>
    <t>Zinc</t>
  </si>
  <si>
    <t>NORDREG</t>
  </si>
  <si>
    <t>iceClassCode</t>
  </si>
  <si>
    <t>organisationName</t>
  </si>
  <si>
    <t>partySymbol</t>
  </si>
  <si>
    <t>(None)</t>
  </si>
  <si>
    <t xml:space="preserve"> </t>
  </si>
  <si>
    <t>American Bureau of Shipping</t>
  </si>
  <si>
    <t>ABS</t>
  </si>
  <si>
    <t>Biro Klasifikasi Indonesia</t>
  </si>
  <si>
    <t>BKI</t>
  </si>
  <si>
    <t>1A</t>
  </si>
  <si>
    <t>Bulgarski Koraben Registar</t>
  </si>
  <si>
    <t>BKR</t>
  </si>
  <si>
    <t>1AS</t>
  </si>
  <si>
    <t>Bureau Veritas</t>
  </si>
  <si>
    <t>BV</t>
  </si>
  <si>
    <t>1B</t>
  </si>
  <si>
    <t>China Classification Society</t>
  </si>
  <si>
    <t>CCS</t>
  </si>
  <si>
    <t>1C</t>
  </si>
  <si>
    <t>China Corporation Register of Shipping</t>
  </si>
  <si>
    <t>1D</t>
  </si>
  <si>
    <t>Columbus American Register SA</t>
  </si>
  <si>
    <t>CAR</t>
  </si>
  <si>
    <t>Croatian Register of Shipping</t>
  </si>
  <si>
    <t>CRS</t>
  </si>
  <si>
    <t>Cyprus Bureau of Shipping</t>
  </si>
  <si>
    <t>CBS</t>
  </si>
  <si>
    <t>AC1</t>
  </si>
  <si>
    <t>Czech Register Shipping</t>
  </si>
  <si>
    <t>CZRS</t>
  </si>
  <si>
    <t>AC2</t>
  </si>
  <si>
    <t>Det Norske Veritas</t>
  </si>
  <si>
    <t>DNV</t>
  </si>
  <si>
    <t>AC3</t>
  </si>
  <si>
    <t>Germanischer Lloyd</t>
  </si>
  <si>
    <t>Ice Class 1</t>
  </si>
  <si>
    <t>Guardian Bureau of Shipping</t>
  </si>
  <si>
    <t>GBS</t>
  </si>
  <si>
    <t>Ice Class 1*</t>
  </si>
  <si>
    <t>1*</t>
  </si>
  <si>
    <t>Hellenic Register of Shipping</t>
  </si>
  <si>
    <t>HRS</t>
  </si>
  <si>
    <t>Ice Class 2</t>
  </si>
  <si>
    <t>Honduras Bureau of Shipping</t>
  </si>
  <si>
    <t>HBS</t>
  </si>
  <si>
    <t>Ice Class 3</t>
  </si>
  <si>
    <t>Honduras Intl Naval Surveying &amp;Insp Bureau</t>
  </si>
  <si>
    <t>HINSIB</t>
  </si>
  <si>
    <t>NN</t>
  </si>
  <si>
    <t>Inpeccion y Clasification Maritiama</t>
  </si>
  <si>
    <t>INCLAMAR</t>
  </si>
  <si>
    <t>Polar Class 1</t>
  </si>
  <si>
    <t>PC1</t>
  </si>
  <si>
    <t>Indian Register of Shipping</t>
  </si>
  <si>
    <t>IRS</t>
  </si>
  <si>
    <t>Polar Class 2</t>
  </si>
  <si>
    <t>PC2</t>
  </si>
  <si>
    <t>International Naval Surveys Bureau</t>
  </si>
  <si>
    <t>INSB</t>
  </si>
  <si>
    <t>Polar Class 3</t>
  </si>
  <si>
    <t>PC3</t>
  </si>
  <si>
    <t>International Register of Shipping</t>
  </si>
  <si>
    <t>IROS</t>
  </si>
  <si>
    <t>Polar Class 4</t>
  </si>
  <si>
    <t>PC4</t>
  </si>
  <si>
    <t>Isthmus Bureau of Shipping  S.A.</t>
  </si>
  <si>
    <t>IBS</t>
  </si>
  <si>
    <t>Polar Class 5</t>
  </si>
  <si>
    <t>PC5</t>
  </si>
  <si>
    <t>Isthmus Maritime Class SA - HO</t>
  </si>
  <si>
    <t>IMC</t>
  </si>
  <si>
    <t>Polar Class 6</t>
  </si>
  <si>
    <t>PC6</t>
  </si>
  <si>
    <t>Korean Register of Shipping</t>
  </si>
  <si>
    <t>KRS</t>
  </si>
  <si>
    <t>Polar Class 7</t>
  </si>
  <si>
    <t>PC7</t>
  </si>
  <si>
    <t>Lloyds Register</t>
  </si>
  <si>
    <t>LR</t>
  </si>
  <si>
    <t>Strengthened</t>
  </si>
  <si>
    <t>Netherlands Shipping Inspectorate</t>
  </si>
  <si>
    <t>NSI</t>
  </si>
  <si>
    <t>TC Artic Class 1</t>
  </si>
  <si>
    <t>TC1</t>
  </si>
  <si>
    <t>Nippon Kaiji Kyokai</t>
  </si>
  <si>
    <t>NKK</t>
  </si>
  <si>
    <t>TC Artic Class 10</t>
  </si>
  <si>
    <t>T10</t>
  </si>
  <si>
    <t>Panama Bureau of Shipping</t>
  </si>
  <si>
    <t>PBS</t>
  </si>
  <si>
    <t>TC Artic Class 1A</t>
  </si>
  <si>
    <t>T1A</t>
  </si>
  <si>
    <t>Panama Maritime Documentation Services</t>
  </si>
  <si>
    <t>PMDS</t>
  </si>
  <si>
    <t>TC Artic Class 2</t>
  </si>
  <si>
    <t>TC2</t>
  </si>
  <si>
    <t>Panama Maritime Surveyors Bureau  Inc.</t>
  </si>
  <si>
    <t>PMS</t>
  </si>
  <si>
    <t>TC Artic Class 3</t>
  </si>
  <si>
    <t>TC3</t>
  </si>
  <si>
    <t>Panama Register Corporation</t>
  </si>
  <si>
    <t>PRC</t>
  </si>
  <si>
    <t>TC Artic Class 4</t>
  </si>
  <si>
    <t>TC4</t>
  </si>
  <si>
    <t>Panama Shipping Register</t>
  </si>
  <si>
    <t>PSR</t>
  </si>
  <si>
    <t>TC Artic Class 6</t>
  </si>
  <si>
    <t>TC6</t>
  </si>
  <si>
    <t>Phoenix Register of Shipping</t>
  </si>
  <si>
    <t>PHRS</t>
  </si>
  <si>
    <t>TC Artic Class 7</t>
  </si>
  <si>
    <t>TC7</t>
  </si>
  <si>
    <t>Polski Rejestr Statkow</t>
  </si>
  <si>
    <t>PRS</t>
  </si>
  <si>
    <t>TC Artic Class 8</t>
  </si>
  <si>
    <t>TC8</t>
  </si>
  <si>
    <t>Registro Internacional Naval</t>
  </si>
  <si>
    <t>RIN</t>
  </si>
  <si>
    <t>TC Type A</t>
  </si>
  <si>
    <t>TCA</t>
  </si>
  <si>
    <t>Registro Italiano Navale</t>
  </si>
  <si>
    <t>RINA</t>
  </si>
  <si>
    <t>TC Type B</t>
  </si>
  <si>
    <t>TCB</t>
  </si>
  <si>
    <t>Romanian Naval Authority</t>
  </si>
  <si>
    <t>ANR</t>
  </si>
  <si>
    <t>TC Type C</t>
  </si>
  <si>
    <t>TCC</t>
  </si>
  <si>
    <t>Russian Maritime Register of Shipping</t>
  </si>
  <si>
    <t>RS</t>
  </si>
  <si>
    <t>TC Type D</t>
  </si>
  <si>
    <t>TCD</t>
  </si>
  <si>
    <t>Russian River Register</t>
  </si>
  <si>
    <t>RRR</t>
  </si>
  <si>
    <t>TC Type E</t>
  </si>
  <si>
    <t>TCE</t>
  </si>
  <si>
    <t>Turku Lloyd Vafki</t>
  </si>
  <si>
    <t>TL</t>
  </si>
  <si>
    <t>Ukraine Reg of Shipping</t>
  </si>
  <si>
    <t>URS</t>
  </si>
  <si>
    <t>Vietnam Register - Hanoi</t>
  </si>
  <si>
    <t>VRH</t>
  </si>
  <si>
    <t>Ice Class</t>
  </si>
  <si>
    <t>Ice Class Classification Society</t>
  </si>
  <si>
    <t>Time (UTC) of Current Position</t>
  </si>
  <si>
    <t>Ice Classes</t>
  </si>
  <si>
    <t>Measuring Units</t>
  </si>
  <si>
    <t>IMO Classes</t>
  </si>
  <si>
    <t>Cargo Types</t>
  </si>
  <si>
    <t>A</t>
  </si>
  <si>
    <t>Vessel's Intended Route</t>
  </si>
  <si>
    <t>B</t>
  </si>
  <si>
    <t>Agent or Owner</t>
  </si>
  <si>
    <t>O</t>
  </si>
  <si>
    <t>S</t>
  </si>
  <si>
    <t>T</t>
  </si>
  <si>
    <t>Weather and Ice</t>
  </si>
  <si>
    <t>H</t>
  </si>
  <si>
    <t>I</t>
  </si>
  <si>
    <t>Cargo, defects, deficiencies and additional information are in the following tabs.</t>
  </si>
  <si>
    <t>Item</t>
  </si>
  <si>
    <t>Q</t>
  </si>
  <si>
    <t>P</t>
  </si>
  <si>
    <t>IMO Class (if applicable)</t>
  </si>
  <si>
    <t>Additional Information</t>
  </si>
  <si>
    <t>X</t>
  </si>
  <si>
    <t>i.</t>
  </si>
  <si>
    <t>Total amount of oil on board used as fuel or carried as cargo, expressed in cubic metres</t>
  </si>
  <si>
    <t>ii.</t>
  </si>
  <si>
    <t>iii.</t>
  </si>
  <si>
    <t>Polar Ship Certificate expiry date and the name of its issuing authority</t>
  </si>
  <si>
    <r>
      <t>m</t>
    </r>
    <r>
      <rPr>
        <vertAlign val="superscript"/>
        <sz val="10"/>
        <color theme="1"/>
        <rFont val="Garamond"/>
        <family val="1"/>
      </rPr>
      <t>3</t>
    </r>
  </si>
  <si>
    <t>Vessel's ice class and name of classification society that assigned ice class.</t>
  </si>
  <si>
    <t>The date of expiration of the Certificate of Insurance or Other Financial Security in Respect of Liability for the Removal of Wrecks.</t>
  </si>
  <si>
    <t>Issuing authority</t>
  </si>
  <si>
    <t>Polar Ship Certificate Expiry Date</t>
  </si>
  <si>
    <t>DD</t>
  </si>
  <si>
    <t>DY</t>
  </si>
  <si>
    <t>type</t>
  </si>
  <si>
    <t>Ice Class Classification Societies</t>
  </si>
  <si>
    <t>0</t>
  </si>
  <si>
    <t>4</t>
  </si>
  <si>
    <t>5</t>
  </si>
  <si>
    <t>1</t>
  </si>
  <si>
    <t>2</t>
  </si>
  <si>
    <t>3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</si>
  <si>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</si>
  <si>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</si>
  <si>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</si>
  <si>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</si>
  <si>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</si>
  <si>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</si>
  <si>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</si>
  <si>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</si>
  <si>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</si>
  <si>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</si>
  <si>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3.1</t>
  </si>
  <si>
    <t>3.2</t>
  </si>
  <si>
    <t>3.3</t>
  </si>
  <si>
    <t>4.1</t>
  </si>
  <si>
    <t>4.2</t>
  </si>
  <si>
    <t>4.3</t>
  </si>
  <si>
    <t>5.1</t>
  </si>
  <si>
    <t>5.2</t>
  </si>
  <si>
    <t>6</t>
  </si>
  <si>
    <t>6.1</t>
  </si>
  <si>
    <t>6.2</t>
  </si>
  <si>
    <t>7</t>
  </si>
  <si>
    <t>8</t>
  </si>
  <si>
    <t>8.1</t>
  </si>
  <si>
    <t>9</t>
  </si>
  <si>
    <t>9.1</t>
  </si>
  <si>
    <t>9.2</t>
  </si>
  <si>
    <t>9.3</t>
  </si>
  <si>
    <t>Ucluelet</t>
  </si>
  <si>
    <t>CAUCL</t>
  </si>
  <si>
    <t>Alert Bay</t>
  </si>
  <si>
    <t>CAAAL</t>
  </si>
  <si>
    <t>Andys Bay</t>
  </si>
  <si>
    <t>CAANB</t>
  </si>
  <si>
    <t>Annacis Island</t>
  </si>
  <si>
    <t>CAANI</t>
  </si>
  <si>
    <t>Bamberton</t>
  </si>
  <si>
    <t>CABAM</t>
  </si>
  <si>
    <t>Beale Cove</t>
  </si>
  <si>
    <t>CABCV</t>
  </si>
  <si>
    <t>Beaver Cove</t>
  </si>
  <si>
    <t>CABEA</t>
  </si>
  <si>
    <t>Bella Coola</t>
  </si>
  <si>
    <t>CABLC</t>
  </si>
  <si>
    <t>Blind Bay</t>
  </si>
  <si>
    <t>CABBY</t>
  </si>
  <si>
    <t>Blubber Bay</t>
  </si>
  <si>
    <t>CABBB</t>
  </si>
  <si>
    <t>Bowen Island</t>
  </si>
  <si>
    <t>CABNI</t>
  </si>
  <si>
    <t>Brentwood Bay</t>
  </si>
  <si>
    <t>CABRD</t>
  </si>
  <si>
    <t>Bull Harbour</t>
  </si>
  <si>
    <t>CAYBH</t>
  </si>
  <si>
    <t>Burrard Inlet</t>
  </si>
  <si>
    <t>CABIN</t>
  </si>
  <si>
    <t>Butterfly Bay</t>
  </si>
  <si>
    <t>CABTF</t>
  </si>
  <si>
    <t>Campbell River</t>
  </si>
  <si>
    <t>CACAM</t>
  </si>
  <si>
    <t>Cape-Saint-James</t>
  </si>
  <si>
    <t>CAYCJ</t>
  </si>
  <si>
    <t>Charlotte (Skidegate)</t>
  </si>
  <si>
    <t>CASKI</t>
  </si>
  <si>
    <t>Chemainus</t>
  </si>
  <si>
    <t>CACHM</t>
  </si>
  <si>
    <t>Coal Harbour</t>
  </si>
  <si>
    <t>CACAU</t>
  </si>
  <si>
    <t>Comox</t>
  </si>
  <si>
    <t>CACOX</t>
  </si>
  <si>
    <t>Cortes Bay</t>
  </si>
  <si>
    <t>CAYCF</t>
  </si>
  <si>
    <t>Cowichan Bay</t>
  </si>
  <si>
    <t>CACCB</t>
  </si>
  <si>
    <t>Crofton</t>
  </si>
  <si>
    <t>CACRO</t>
  </si>
  <si>
    <t>Delta</t>
  </si>
  <si>
    <t>CADEL</t>
  </si>
  <si>
    <t>Denman Island</t>
  </si>
  <si>
    <t>CADSA</t>
  </si>
  <si>
    <t>Desolation Sound</t>
  </si>
  <si>
    <t>CAYDS</t>
  </si>
  <si>
    <t>Duncan Bay</t>
  </si>
  <si>
    <t>CADCN</t>
  </si>
  <si>
    <t>Duncan/Quam</t>
  </si>
  <si>
    <t>CADUQ</t>
  </si>
  <si>
    <t>English Bay</t>
  </si>
  <si>
    <t>CAEBY</t>
  </si>
  <si>
    <t>Esquimalt</t>
  </si>
  <si>
    <t>CAESQ</t>
  </si>
  <si>
    <t>Estevan Point</t>
  </si>
  <si>
    <t>CAYEP</t>
  </si>
  <si>
    <t>Fanny Bay</t>
  </si>
  <si>
    <t>CAFYB</t>
  </si>
  <si>
    <t>Fraser River</t>
  </si>
  <si>
    <t>CAFRR</t>
  </si>
  <si>
    <t>Fraser-Surrey Docks</t>
  </si>
  <si>
    <t>CAFSD</t>
  </si>
  <si>
    <t>Fraser Wharves</t>
  </si>
  <si>
    <t>CAFWS</t>
  </si>
  <si>
    <t>Ganges</t>
  </si>
  <si>
    <t>CAGGS</t>
  </si>
  <si>
    <t>Gibsons</t>
  </si>
  <si>
    <t>CAGIB</t>
  </si>
  <si>
    <t>Gillies Bay</t>
  </si>
  <si>
    <t>CAYGB</t>
  </si>
  <si>
    <t>Gipsons</t>
  </si>
  <si>
    <t>CAG3S</t>
  </si>
  <si>
    <t>Gold River</t>
  </si>
  <si>
    <t>CAGOR</t>
  </si>
  <si>
    <t>Gorge Harbor</t>
  </si>
  <si>
    <t>CAYGE</t>
  </si>
  <si>
    <t>Hakai Pass</t>
  </si>
  <si>
    <t>CAYHC</t>
  </si>
  <si>
    <t>Halfmoon Bay</t>
  </si>
  <si>
    <t>CAHFB</t>
  </si>
  <si>
    <t>Harmac</t>
  </si>
  <si>
    <t>CAHMC</t>
  </si>
  <si>
    <t>Hartley Bay</t>
  </si>
  <si>
    <t>CAYTB</t>
  </si>
  <si>
    <t>Hatch Point</t>
  </si>
  <si>
    <t>CAHAT</t>
  </si>
  <si>
    <t>Howe Sound</t>
  </si>
  <si>
    <t>CAHWS</t>
  </si>
  <si>
    <t>Indian Arm</t>
  </si>
  <si>
    <t>CAIAM</t>
  </si>
  <si>
    <t>Ioco</t>
  </si>
  <si>
    <t>CAIOC</t>
  </si>
  <si>
    <t>Jervis Inlet</t>
  </si>
  <si>
    <t>CAJEI</t>
  </si>
  <si>
    <t>Kitimat</t>
  </si>
  <si>
    <t>CAKTM</t>
  </si>
  <si>
    <t>Klemtu</t>
  </si>
  <si>
    <t>CAYKT</t>
  </si>
  <si>
    <t>Knights Inlet</t>
  </si>
  <si>
    <t>CAKNV</t>
  </si>
  <si>
    <t>Ladner</t>
  </si>
  <si>
    <t>CALDN</t>
  </si>
  <si>
    <t>Ladysmith</t>
  </si>
  <si>
    <t>CALAD</t>
  </si>
  <si>
    <t>Langara</t>
  </si>
  <si>
    <t>CAYLA</t>
  </si>
  <si>
    <t>Lazo</t>
  </si>
  <si>
    <t>CALAZ</t>
  </si>
  <si>
    <t>Lions Bay</t>
  </si>
  <si>
    <t>CALIB</t>
  </si>
  <si>
    <t>Lyall Harbour</t>
  </si>
  <si>
    <t>CAYAJ</t>
  </si>
  <si>
    <t>Maple Bay</t>
  </si>
  <si>
    <t>CAYAQ</t>
  </si>
  <si>
    <t>Mayne Island</t>
  </si>
  <si>
    <t>CAMIE</t>
  </si>
  <si>
    <t>Menzies Bay</t>
  </si>
  <si>
    <t>CAMEB</t>
  </si>
  <si>
    <t>Merry Island</t>
  </si>
  <si>
    <t>CAYMR</t>
  </si>
  <si>
    <t>Mill Bay</t>
  </si>
  <si>
    <t>CAILB</t>
  </si>
  <si>
    <t>Miners Bay</t>
  </si>
  <si>
    <t>CAYAV</t>
  </si>
  <si>
    <t>Montagne Harbor</t>
  </si>
  <si>
    <t>CAYMF</t>
  </si>
  <si>
    <t>Namu</t>
  </si>
  <si>
    <t>CAZNU</t>
  </si>
  <si>
    <t>Nanaimo</t>
  </si>
  <si>
    <t>CANNO</t>
  </si>
  <si>
    <t>Nanoose Bay</t>
  </si>
  <si>
    <t>CANNE</t>
  </si>
  <si>
    <t>New Westminster</t>
  </si>
  <si>
    <t>CANWE</t>
  </si>
  <si>
    <t>Nootka</t>
  </si>
  <si>
    <t>CANKA</t>
  </si>
  <si>
    <t>Nootka Sound</t>
  </si>
  <si>
    <t>CAYNK</t>
  </si>
  <si>
    <t>North Arm Fraser</t>
  </si>
  <si>
    <t>CANAF</t>
  </si>
  <si>
    <t>North Vancouver</t>
  </si>
  <si>
    <t>CAVAC</t>
  </si>
  <si>
    <t>Oak Bay</t>
  </si>
  <si>
    <t>CAOBY</t>
  </si>
  <si>
    <t>Ocean Falls</t>
  </si>
  <si>
    <t>CAOFA</t>
  </si>
  <si>
    <t>Parksville</t>
  </si>
  <si>
    <t>CAPAE</t>
  </si>
  <si>
    <t>Patricia Bay</t>
  </si>
  <si>
    <t>CAPTB</t>
  </si>
  <si>
    <t>Pender Harbour</t>
  </si>
  <si>
    <t>CAPEH</t>
  </si>
  <si>
    <t>Port Alberni</t>
  </si>
  <si>
    <t>CAPAB</t>
  </si>
  <si>
    <t>Port Alice</t>
  </si>
  <si>
    <t>CAPAC</t>
  </si>
  <si>
    <t>Port Hardy</t>
  </si>
  <si>
    <t>CAPHY</t>
  </si>
  <si>
    <t>Port McNeill</t>
  </si>
  <si>
    <t>CAPMA</t>
  </si>
  <si>
    <t>Port Mellon</t>
  </si>
  <si>
    <t>CAPML</t>
  </si>
  <si>
    <t>Port Moody/Vancouver</t>
  </si>
  <si>
    <t>CAPMO</t>
  </si>
  <si>
    <t>Port Simpson</t>
  </si>
  <si>
    <t>CAPSI</t>
  </si>
  <si>
    <t>Powell River</t>
  </si>
  <si>
    <t>CAPOW</t>
  </si>
  <si>
    <t>Prince Rupert</t>
  </si>
  <si>
    <t>CAPRR</t>
  </si>
  <si>
    <t>Qualicum Beach</t>
  </si>
  <si>
    <t>CAQUB</t>
  </si>
  <si>
    <t>Quatsino</t>
  </si>
  <si>
    <t>CAQTS</t>
  </si>
  <si>
    <t>Queen Charlotte</t>
  </si>
  <si>
    <t>CAQCH</t>
  </si>
  <si>
    <t>Richmond</t>
  </si>
  <si>
    <t>CARBC</t>
  </si>
  <si>
    <t>Rivers Inlet</t>
  </si>
  <si>
    <t>CAYRN</t>
  </si>
  <si>
    <t>Robert's Bank</t>
  </si>
  <si>
    <t>CARTB</t>
  </si>
  <si>
    <t>Rupert Inlet</t>
  </si>
  <si>
    <t>CARUI</t>
  </si>
  <si>
    <t>Saanichton Bay</t>
  </si>
  <si>
    <t>CASXO</t>
  </si>
  <si>
    <t>Salt Spring Island</t>
  </si>
  <si>
    <t>CASSI</t>
  </si>
  <si>
    <t>Sandspit</t>
  </si>
  <si>
    <t>CASSP</t>
  </si>
  <si>
    <t>Saturna Island</t>
  </si>
  <si>
    <t>CASI3</t>
  </si>
  <si>
    <t>Sayward</t>
  </si>
  <si>
    <t>CASYW</t>
  </si>
  <si>
    <t>Sechelt</t>
  </si>
  <si>
    <t>CAYHS</t>
  </si>
  <si>
    <t>Shearwater</t>
  </si>
  <si>
    <t>CAYSX</t>
  </si>
  <si>
    <t>Sidney</t>
  </si>
  <si>
    <t>CASDY</t>
  </si>
  <si>
    <t>Silva Bay</t>
  </si>
  <si>
    <t>CASYF</t>
  </si>
  <si>
    <t>Sooke</t>
  </si>
  <si>
    <t>CASOO</t>
  </si>
  <si>
    <t>Squamish</t>
  </si>
  <si>
    <t>CASQA</t>
  </si>
  <si>
    <t>Squirrel Cove</t>
  </si>
  <si>
    <t>CAYSZ</t>
  </si>
  <si>
    <t>Steveston</t>
  </si>
  <si>
    <t>CASVN</t>
  </si>
  <si>
    <t>Stewart</t>
  </si>
  <si>
    <t>CASTW</t>
  </si>
  <si>
    <t>Stuart Island</t>
  </si>
  <si>
    <t>CAYRR</t>
  </si>
  <si>
    <t>Tahsis</t>
  </si>
  <si>
    <t>CAPTA</t>
  </si>
  <si>
    <t>Telegraph Harbour</t>
  </si>
  <si>
    <t>CAYBQ</t>
  </si>
  <si>
    <t>Texada Island</t>
  </si>
  <si>
    <t>CATEX</t>
  </si>
  <si>
    <t>Thetis Island</t>
  </si>
  <si>
    <t>CATTL</t>
  </si>
  <si>
    <t>Tilbury Is</t>
  </si>
  <si>
    <t>CATLB</t>
  </si>
  <si>
    <t>Tofino</t>
  </si>
  <si>
    <t>CAYAZ</t>
  </si>
  <si>
    <t>Triple Island</t>
  </si>
  <si>
    <t>CAYTI</t>
  </si>
  <si>
    <t>Tsawwassen</t>
  </si>
  <si>
    <t>CATWS</t>
  </si>
  <si>
    <t>Vancouver</t>
  </si>
  <si>
    <t>CAVAN</t>
  </si>
  <si>
    <t>Vancouver Harbour Water Apt/Vancouver</t>
  </si>
  <si>
    <t>CACXH</t>
  </si>
  <si>
    <t>Victoria</t>
  </si>
  <si>
    <t>CAVIC</t>
  </si>
  <si>
    <t>West Vancouver</t>
  </si>
  <si>
    <t>CAWVR</t>
  </si>
  <si>
    <t>White Rock</t>
  </si>
  <si>
    <t>CAWHR</t>
  </si>
  <si>
    <t>Woodfibre</t>
  </si>
  <si>
    <t>CAWOO</t>
  </si>
  <si>
    <t>Zeballos</t>
  </si>
  <si>
    <t>CAZEB</t>
  </si>
  <si>
    <t>Bayside</t>
  </si>
  <si>
    <t>CABST</t>
  </si>
  <si>
    <t>Churchill</t>
  </si>
  <si>
    <t>CACHV</t>
  </si>
  <si>
    <t>Oakville</t>
  </si>
  <si>
    <t>Port Nelson</t>
  </si>
  <si>
    <t>CAPNE</t>
  </si>
  <si>
    <t>Bathurst</t>
  </si>
  <si>
    <t>CABAT</t>
  </si>
  <si>
    <t>Beaver Harbour</t>
  </si>
  <si>
    <t>CABEH</t>
  </si>
  <si>
    <t>Belledune</t>
  </si>
  <si>
    <t>CABEL</t>
  </si>
  <si>
    <t>Blacks Harbour</t>
  </si>
  <si>
    <t>CABLH</t>
  </si>
  <si>
    <t>Campbellton</t>
  </si>
  <si>
    <t>CACOM</t>
  </si>
  <si>
    <t>Canaport</t>
  </si>
  <si>
    <t>CACPT</t>
  </si>
  <si>
    <t>Caraquet</t>
  </si>
  <si>
    <t>CACAQ</t>
  </si>
  <si>
    <t>Chatham</t>
  </si>
  <si>
    <t>CACHN</t>
  </si>
  <si>
    <t>Dalhousie</t>
  </si>
  <si>
    <t>CADHS</t>
  </si>
  <si>
    <t>Moncton</t>
  </si>
  <si>
    <t>CAMNT</t>
  </si>
  <si>
    <t>Newcastle</t>
  </si>
  <si>
    <t>CANCT</t>
  </si>
  <si>
    <t>Richibucto</t>
  </si>
  <si>
    <t>CARBT</t>
  </si>
  <si>
    <t>Sackville</t>
  </si>
  <si>
    <t>Saint-Andrews</t>
  </si>
  <si>
    <t>CASAD</t>
  </si>
  <si>
    <t>Saint-John</t>
  </si>
  <si>
    <t>CASJB</t>
  </si>
  <si>
    <t>Shediac</t>
  </si>
  <si>
    <t>CASHE</t>
  </si>
  <si>
    <t>Shippegan</t>
  </si>
  <si>
    <t>CASHP</t>
  </si>
  <si>
    <t>Argentia</t>
  </si>
  <si>
    <t>CANWP</t>
  </si>
  <si>
    <t>Arnold's Cove</t>
  </si>
  <si>
    <t>CAARC</t>
  </si>
  <si>
    <t>Baie Verte</t>
  </si>
  <si>
    <t>CABVE</t>
  </si>
  <si>
    <t>Bay Bulls</t>
  </si>
  <si>
    <t>CABBU</t>
  </si>
  <si>
    <t>Bay de Verde</t>
  </si>
  <si>
    <t>CABDV</t>
  </si>
  <si>
    <t>Bay Roberts</t>
  </si>
  <si>
    <t>CABYR</t>
  </si>
  <si>
    <t>Black Tickle</t>
  </si>
  <si>
    <t>CAYBI</t>
  </si>
  <si>
    <t>Botwood</t>
  </si>
  <si>
    <t>CABWD</t>
  </si>
  <si>
    <t>Bull Arm</t>
  </si>
  <si>
    <t>CABUA</t>
  </si>
  <si>
    <t>Burgeo</t>
  </si>
  <si>
    <t>CABUO</t>
  </si>
  <si>
    <t>Burin</t>
  </si>
  <si>
    <t>CABUI</t>
  </si>
  <si>
    <t>Carbonear</t>
  </si>
  <si>
    <t>CACRB</t>
  </si>
  <si>
    <t>Carmanville</t>
  </si>
  <si>
    <t>CACMV</t>
  </si>
  <si>
    <t>Cartwright</t>
  </si>
  <si>
    <t>CAYRF</t>
  </si>
  <si>
    <t>Catalina</t>
  </si>
  <si>
    <t>CACAT</t>
  </si>
  <si>
    <t>Channel-Port aux Basques</t>
  </si>
  <si>
    <t>CAPBQ</t>
  </si>
  <si>
    <t>Clarenville</t>
  </si>
  <si>
    <t>CACLE</t>
  </si>
  <si>
    <t>Coley's Point</t>
  </si>
  <si>
    <t>CACYP</t>
  </si>
  <si>
    <t>Come By Chance</t>
  </si>
  <si>
    <t>CACBC</t>
  </si>
  <si>
    <t>Conception Bay South</t>
  </si>
  <si>
    <t>CAZBL</t>
  </si>
  <si>
    <t>Corner Brook</t>
  </si>
  <si>
    <t>CACBK</t>
  </si>
  <si>
    <t>Davis Inlet</t>
  </si>
  <si>
    <t>CAYDI</t>
  </si>
  <si>
    <t>Dildo</t>
  </si>
  <si>
    <t>CADIL</t>
  </si>
  <si>
    <t>Fortune</t>
  </si>
  <si>
    <t>CAFOR</t>
  </si>
  <si>
    <t>Goose Bay</t>
  </si>
  <si>
    <t>CAGOO</t>
  </si>
  <si>
    <t>Grand Bank</t>
  </si>
  <si>
    <t>CAGRB</t>
  </si>
  <si>
    <t>Harbour Breton</t>
  </si>
  <si>
    <t>CAHBR</t>
  </si>
  <si>
    <t>Harbour Grace</t>
  </si>
  <si>
    <t>CAHRE</t>
  </si>
  <si>
    <t>Holyrood</t>
  </si>
  <si>
    <t>CAHOD</t>
  </si>
  <si>
    <t>Indian Harbour</t>
  </si>
  <si>
    <t>CAIHR</t>
  </si>
  <si>
    <t>L'Anse-au-Loup</t>
  </si>
  <si>
    <t>CAALO</t>
  </si>
  <si>
    <t>Lewisporte</t>
  </si>
  <si>
    <t>CALWP</t>
  </si>
  <si>
    <t>Long Harbour</t>
  </si>
  <si>
    <t>CALOH</t>
  </si>
  <si>
    <t>Long Pond</t>
  </si>
  <si>
    <t>CALOP</t>
  </si>
  <si>
    <t>Lower Cove</t>
  </si>
  <si>
    <t>CALCV</t>
  </si>
  <si>
    <t>Main Brook</t>
  </si>
  <si>
    <t>CAMBR</t>
  </si>
  <si>
    <t>Makkovik</t>
  </si>
  <si>
    <t>CAYMN</t>
  </si>
  <si>
    <t>Marystown</t>
  </si>
  <si>
    <t>CAMTN</t>
  </si>
  <si>
    <t>Miquelon</t>
  </si>
  <si>
    <t>CAMIQ</t>
  </si>
  <si>
    <t>Nain</t>
  </si>
  <si>
    <t>CANAI</t>
  </si>
  <si>
    <t>Paradise River</t>
  </si>
  <si>
    <t>CAYDE</t>
  </si>
  <si>
    <t>Petty Harbour</t>
  </si>
  <si>
    <t>CAPHB</t>
  </si>
  <si>
    <t>Ramea</t>
  </si>
  <si>
    <t>CARAM</t>
  </si>
  <si>
    <t>Rigolet</t>
  </si>
  <si>
    <t>CAYRG</t>
  </si>
  <si>
    <t>Roddickton</t>
  </si>
  <si>
    <t>CAROD</t>
  </si>
  <si>
    <t>Saglek</t>
  </si>
  <si>
    <t>CAYSV</t>
  </si>
  <si>
    <t>Saint-Anthony</t>
  </si>
  <si>
    <t>CASAT</t>
  </si>
  <si>
    <t>Saint-John's</t>
  </si>
  <si>
    <t>CASJF</t>
  </si>
  <si>
    <t>Saint-Lawrence</t>
  </si>
  <si>
    <t>CASLW</t>
  </si>
  <si>
    <t>Seldom</t>
  </si>
  <si>
    <t>CASEM</t>
  </si>
  <si>
    <t>Springdale</t>
  </si>
  <si>
    <t>CASPD</t>
  </si>
  <si>
    <t>Stephenville</t>
  </si>
  <si>
    <t>CASTV</t>
  </si>
  <si>
    <t>Trepassey</t>
  </si>
  <si>
    <t>CATPS</t>
  </si>
  <si>
    <t>Twillingate</t>
  </si>
  <si>
    <t>CATWI</t>
  </si>
  <si>
    <t>Valleyfield</t>
  </si>
  <si>
    <t>Voisey's Bay</t>
  </si>
  <si>
    <t>CAVOB</t>
  </si>
  <si>
    <t>Whiffen Head</t>
  </si>
  <si>
    <t>CAWHH</t>
  </si>
  <si>
    <t>Williams Harbour</t>
  </si>
  <si>
    <t>CAYWM</t>
  </si>
  <si>
    <t>Advocate Harbour</t>
  </si>
  <si>
    <t>CAADV</t>
  </si>
  <si>
    <t>Arichat</t>
  </si>
  <si>
    <t>CAARI</t>
  </si>
  <si>
    <t>Baddeck</t>
  </si>
  <si>
    <t>CABAD</t>
  </si>
  <si>
    <t>Bridgewater</t>
  </si>
  <si>
    <t>CABRW</t>
  </si>
  <si>
    <t>Canso</t>
  </si>
  <si>
    <t>CACAH</t>
  </si>
  <si>
    <t>Chéticamp</t>
  </si>
  <si>
    <t>CACHT</t>
  </si>
  <si>
    <t>Country Harbour</t>
  </si>
  <si>
    <t>CACOH</t>
  </si>
  <si>
    <t>Digby</t>
  </si>
  <si>
    <t>CADIG</t>
  </si>
  <si>
    <t>Eastern Passage</t>
  </si>
  <si>
    <t>CAEPG</t>
  </si>
  <si>
    <t>Guysborough</t>
  </si>
  <si>
    <t>CAGYB</t>
  </si>
  <si>
    <t>Halifax</t>
  </si>
  <si>
    <t>CAHAL</t>
  </si>
  <si>
    <t>Hantsport</t>
  </si>
  <si>
    <t>CAHPT</t>
  </si>
  <si>
    <t>Ingonish</t>
  </si>
  <si>
    <t>CAING</t>
  </si>
  <si>
    <t>Kingston</t>
  </si>
  <si>
    <t>La Have</t>
  </si>
  <si>
    <t>CALHA</t>
  </si>
  <si>
    <t>Little Narrows</t>
  </si>
  <si>
    <t>CALIN</t>
  </si>
  <si>
    <t>Liverpool</t>
  </si>
  <si>
    <t>CALIV</t>
  </si>
  <si>
    <t>Lockeport</t>
  </si>
  <si>
    <t>CALCP</t>
  </si>
  <si>
    <t>Louisbourg</t>
  </si>
  <si>
    <t>CALOU</t>
  </si>
  <si>
    <t>Lunenburg</t>
  </si>
  <si>
    <t>CALUN</t>
  </si>
  <si>
    <t>Meteghan</t>
  </si>
  <si>
    <t>CAMET</t>
  </si>
  <si>
    <t>Mulgrave</t>
  </si>
  <si>
    <t>CAMUL</t>
  </si>
  <si>
    <t>North Sydney</t>
  </si>
  <si>
    <t>CANSY</t>
  </si>
  <si>
    <t>Parrsboro</t>
  </si>
  <si>
    <t>CAPAR</t>
  </si>
  <si>
    <t>Petit-de-Grat</t>
  </si>
  <si>
    <t>CAPGR</t>
  </si>
  <si>
    <t>Pictou</t>
  </si>
  <si>
    <t>CAPTO</t>
  </si>
  <si>
    <t>Point Tupper</t>
  </si>
  <si>
    <t>CAPTU</t>
  </si>
  <si>
    <t>Port Bickerton</t>
  </si>
  <si>
    <t>CAPBI</t>
  </si>
  <si>
    <t>Port Hawkesbury</t>
  </si>
  <si>
    <t>CAPHW</t>
  </si>
  <si>
    <t>Port Maitland</t>
  </si>
  <si>
    <t>CAPTM</t>
  </si>
  <si>
    <t>Port Mouton</t>
  </si>
  <si>
    <t>CAPMN</t>
  </si>
  <si>
    <t>Pugwash</t>
  </si>
  <si>
    <t>CAPUG</t>
  </si>
  <si>
    <t>Sable Island</t>
  </si>
  <si>
    <t>CAYSA</t>
  </si>
  <si>
    <t>CAXKV</t>
  </si>
  <si>
    <t>Sheet Harbour</t>
  </si>
  <si>
    <t>CASHH</t>
  </si>
  <si>
    <t>Shelburne</t>
  </si>
  <si>
    <t>CASBU</t>
  </si>
  <si>
    <t>Sydney</t>
  </si>
  <si>
    <t>CASYD</t>
  </si>
  <si>
    <t>Trenton</t>
  </si>
  <si>
    <t>Weymouth</t>
  </si>
  <si>
    <t>CAWEY</t>
  </si>
  <si>
    <t>Windsor</t>
  </si>
  <si>
    <t>Yarmouth</t>
  </si>
  <si>
    <t>CAYRH</t>
  </si>
  <si>
    <t>Aklavik</t>
  </si>
  <si>
    <t>CAAKL</t>
  </si>
  <si>
    <t>CAYGH</t>
  </si>
  <si>
    <t>CAZFM</t>
  </si>
  <si>
    <t>CAFPR</t>
  </si>
  <si>
    <t>Fort Reliance</t>
  </si>
  <si>
    <t>CAYFL</t>
  </si>
  <si>
    <t>CAYFR</t>
  </si>
  <si>
    <t>CAFSI</t>
  </si>
  <si>
    <t>Fort Smith</t>
  </si>
  <si>
    <t>CAFSM</t>
  </si>
  <si>
    <t>Hay River</t>
  </si>
  <si>
    <t>CAYHY</t>
  </si>
  <si>
    <t>CAYHI</t>
  </si>
  <si>
    <t>Inuvik</t>
  </si>
  <si>
    <t>CAYEV</t>
  </si>
  <si>
    <t>Kimmirut/Lake Harbour</t>
  </si>
  <si>
    <t>CAYLC</t>
  </si>
  <si>
    <t>Lutselke/Snowdrift</t>
  </si>
  <si>
    <t>CAYSG</t>
  </si>
  <si>
    <t>Mould Bay</t>
  </si>
  <si>
    <t>CAYMD</t>
  </si>
  <si>
    <t>Norman Wells</t>
  </si>
  <si>
    <t>CAYVQ</t>
  </si>
  <si>
    <t>Paulatuk</t>
  </si>
  <si>
    <t>CAYPC</t>
  </si>
  <si>
    <t>CAYUF</t>
  </si>
  <si>
    <t>CAYSY</t>
  </si>
  <si>
    <t>Tuktoyaktuk</t>
  </si>
  <si>
    <t>CATUK</t>
  </si>
  <si>
    <t>Tulita/Fort Norman</t>
  </si>
  <si>
    <t>CAZFN</t>
  </si>
  <si>
    <t>CAYWY</t>
  </si>
  <si>
    <t>Yellowknife</t>
  </si>
  <si>
    <t>CAYZF</t>
  </si>
  <si>
    <t>CAARB</t>
  </si>
  <si>
    <t>CAYEK</t>
  </si>
  <si>
    <t>CABLK</t>
  </si>
  <si>
    <t>CABBN</t>
  </si>
  <si>
    <t>CABRT</t>
  </si>
  <si>
    <t>CAYCB</t>
  </si>
  <si>
    <t>CACDO</t>
  </si>
  <si>
    <t>CAYCS</t>
  </si>
  <si>
    <t>CACLR</t>
  </si>
  <si>
    <t>CACOP</t>
  </si>
  <si>
    <t>CAYZS</t>
  </si>
  <si>
    <t>Cornwallis Is</t>
  </si>
  <si>
    <t>CACWI</t>
  </si>
  <si>
    <t>Gjoa Haven</t>
  </si>
  <si>
    <t>CAYHK</t>
  </si>
  <si>
    <t>CAYGZ</t>
  </si>
  <si>
    <t>CAHAB</t>
  </si>
  <si>
    <t>Igloolik</t>
  </si>
  <si>
    <t>CAIGL</t>
  </si>
  <si>
    <t>Iqaluit</t>
  </si>
  <si>
    <t>CAIQL</t>
  </si>
  <si>
    <t>King William Is</t>
  </si>
  <si>
    <t>CAKWI</t>
  </si>
  <si>
    <t>Kugaaruk</t>
  </si>
  <si>
    <t>CAYBB</t>
  </si>
  <si>
    <t>Milne Inlet Port</t>
  </si>
  <si>
    <t>CAMNI</t>
  </si>
  <si>
    <t>Nanisivik</t>
  </si>
  <si>
    <t>CANVK</t>
  </si>
  <si>
    <t>Pangnirtung</t>
  </si>
  <si>
    <t>CAPNT</t>
  </si>
  <si>
    <t>CAPDI</t>
  </si>
  <si>
    <t>CARIT</t>
  </si>
  <si>
    <t>CAREB</t>
  </si>
  <si>
    <t>Sanikiluaq</t>
  </si>
  <si>
    <t>CAYSK</t>
  </si>
  <si>
    <t>Taloyoak</t>
  </si>
  <si>
    <t>CAYYH</t>
  </si>
  <si>
    <t>CAYXN</t>
  </si>
  <si>
    <t>Amherstburg</t>
  </si>
  <si>
    <t>CAAMH</t>
  </si>
  <si>
    <t>Attawapiskat</t>
  </si>
  <si>
    <t>CAYAT</t>
  </si>
  <si>
    <t>Bath</t>
  </si>
  <si>
    <t>CABTH</t>
  </si>
  <si>
    <t>Belleville</t>
  </si>
  <si>
    <t>CABLV</t>
  </si>
  <si>
    <t>Blind River</t>
  </si>
  <si>
    <t>CABLR</t>
  </si>
  <si>
    <t>Bowmanville</t>
  </si>
  <si>
    <t>CABWV</t>
  </si>
  <si>
    <t>Britt</t>
  </si>
  <si>
    <t>CABTT</t>
  </si>
  <si>
    <t>Brockville</t>
  </si>
  <si>
    <t>CABCK</t>
  </si>
  <si>
    <t>Burlington</t>
  </si>
  <si>
    <t>CABRL</t>
  </si>
  <si>
    <t>Cardinal</t>
  </si>
  <si>
    <t>CACDN</t>
  </si>
  <si>
    <t>Clarkson</t>
  </si>
  <si>
    <t>CACSN</t>
  </si>
  <si>
    <t>Cobourg</t>
  </si>
  <si>
    <t>CACBG</t>
  </si>
  <si>
    <t>Colborne</t>
  </si>
  <si>
    <t>CACLB</t>
  </si>
  <si>
    <t>Collingwood</t>
  </si>
  <si>
    <t>CACOL</t>
  </si>
  <si>
    <t>Cornwall</t>
  </si>
  <si>
    <t>CACWL</t>
  </si>
  <si>
    <t>Deseronto</t>
  </si>
  <si>
    <t>CADSR</t>
  </si>
  <si>
    <t>Erieau</t>
  </si>
  <si>
    <t>CAENE</t>
  </si>
  <si>
    <t>Fort Albany</t>
  </si>
  <si>
    <t>CAFAL</t>
  </si>
  <si>
    <t>Fort Erie</t>
  </si>
  <si>
    <t>CAFER</t>
  </si>
  <si>
    <t>Fort Severn</t>
  </si>
  <si>
    <t>CAYER</t>
  </si>
  <si>
    <t>Gananoque</t>
  </si>
  <si>
    <t>CAGNE</t>
  </si>
  <si>
    <t>Georgetown</t>
  </si>
  <si>
    <t>Goderich</t>
  </si>
  <si>
    <t>CAGOH</t>
  </si>
  <si>
    <t>Gore Bay</t>
  </si>
  <si>
    <t>CAYZE</t>
  </si>
  <si>
    <t>Grimsby</t>
  </si>
  <si>
    <t>CAXGY</t>
  </si>
  <si>
    <t>Hamilton</t>
  </si>
  <si>
    <t>CAHAM</t>
  </si>
  <si>
    <t>Kaschechewan</t>
  </si>
  <si>
    <t>CAZKE</t>
  </si>
  <si>
    <t>CAKIN</t>
  </si>
  <si>
    <t>Kingsville</t>
  </si>
  <si>
    <t>CAKVL</t>
  </si>
  <si>
    <t>Leamington</t>
  </si>
  <si>
    <t>CALMN</t>
  </si>
  <si>
    <t>Little Current</t>
  </si>
  <si>
    <t>CALIC</t>
  </si>
  <si>
    <t>Marathon</t>
  </si>
  <si>
    <t>CAMAR</t>
  </si>
  <si>
    <t>Meaford</t>
  </si>
  <si>
    <t>CAMFD</t>
  </si>
  <si>
    <t>Meldrum Bay</t>
  </si>
  <si>
    <t>CAMDB</t>
  </si>
  <si>
    <t>Michipicoten</t>
  </si>
  <si>
    <t>CAMIH</t>
  </si>
  <si>
    <t>Midland</t>
  </si>
  <si>
    <t>CAMID</t>
  </si>
  <si>
    <t>Mississauga</t>
  </si>
  <si>
    <t>CAMIS</t>
  </si>
  <si>
    <t>Moose Factory</t>
  </si>
  <si>
    <t>CAMOO</t>
  </si>
  <si>
    <t>Moosonee</t>
  </si>
  <si>
    <t>CAMOU</t>
  </si>
  <si>
    <t>Nanticoke</t>
  </si>
  <si>
    <t>CANAN</t>
  </si>
  <si>
    <t>CAOAK</t>
  </si>
  <si>
    <t>Oshawa</t>
  </si>
  <si>
    <t>CAOSH</t>
  </si>
  <si>
    <t>Owen Sound</t>
  </si>
  <si>
    <t>CAOWS</t>
  </si>
  <si>
    <t>Parry Sound</t>
  </si>
  <si>
    <t>CAPRS</t>
  </si>
  <si>
    <t>Peawanuck</t>
  </si>
  <si>
    <t>CAYPO</t>
  </si>
  <si>
    <t>Pickering</t>
  </si>
  <si>
    <t>CAPCK</t>
  </si>
  <si>
    <t>Picton</t>
  </si>
  <si>
    <t>CAPIC</t>
  </si>
  <si>
    <t>Port Burwell</t>
  </si>
  <si>
    <t>CABUZ</t>
  </si>
  <si>
    <t>Port Colborne</t>
  </si>
  <si>
    <t>CAPCO</t>
  </si>
  <si>
    <t>Port Dover</t>
  </si>
  <si>
    <t>CAPDV</t>
  </si>
  <si>
    <t>Port Hope</t>
  </si>
  <si>
    <t>CAOPE</t>
  </si>
  <si>
    <t>Port Stanley</t>
  </si>
  <si>
    <t>CAPST</t>
  </si>
  <si>
    <t>Prescott</t>
  </si>
  <si>
    <t>CAPRE</t>
  </si>
  <si>
    <t>Rockport</t>
  </si>
  <si>
    <t>CAGNN</t>
  </si>
  <si>
    <t>Saint-Catharines</t>
  </si>
  <si>
    <t>CASCA</t>
  </si>
  <si>
    <t>Sarnia</t>
  </si>
  <si>
    <t>CASNI</t>
  </si>
  <si>
    <t>Sault-Sainte-Marie</t>
  </si>
  <si>
    <t>CASSM</t>
  </si>
  <si>
    <t>Scudder</t>
  </si>
  <si>
    <t>CASDD</t>
  </si>
  <si>
    <t>Thessalon</t>
  </si>
  <si>
    <t>CATHS</t>
  </si>
  <si>
    <t>Thorold</t>
  </si>
  <si>
    <t>CATHD</t>
  </si>
  <si>
    <t>Thunder Bay</t>
  </si>
  <si>
    <t>CATHU</t>
  </si>
  <si>
    <t>Toronto</t>
  </si>
  <si>
    <t>CATOR</t>
  </si>
  <si>
    <t>CATTC</t>
  </si>
  <si>
    <t>Welland</t>
  </si>
  <si>
    <t>CAWEL</t>
  </si>
  <si>
    <t>Wellington</t>
  </si>
  <si>
    <t>CAWEN</t>
  </si>
  <si>
    <t>Wheatley</t>
  </si>
  <si>
    <t>CAWHE</t>
  </si>
  <si>
    <t>Whitby</t>
  </si>
  <si>
    <t>CAWHI</t>
  </si>
  <si>
    <t>CAWND</t>
  </si>
  <si>
    <t>Winisk</t>
  </si>
  <si>
    <t>CAYWN</t>
  </si>
  <si>
    <t>Charlottetown</t>
  </si>
  <si>
    <t>CACHA</t>
  </si>
  <si>
    <t>CAGEO</t>
  </si>
  <si>
    <t>Prince Edward Island</t>
  </si>
  <si>
    <t>Souris</t>
  </si>
  <si>
    <t>CASOU</t>
  </si>
  <si>
    <t>Summerside</t>
  </si>
  <si>
    <t>CASUM</t>
  </si>
  <si>
    <t>Akulivik Apt</t>
  </si>
  <si>
    <t>CAAKV</t>
  </si>
  <si>
    <t>CAYPJ</t>
  </si>
  <si>
    <t>Baie Comeau</t>
  </si>
  <si>
    <t>CABCO</t>
  </si>
  <si>
    <t>Baie-Johan-Beetz</t>
  </si>
  <si>
    <t>CABJO</t>
  </si>
  <si>
    <t>Baie-St-Paul</t>
  </si>
  <si>
    <t>CABSP</t>
  </si>
  <si>
    <t>Batiscan</t>
  </si>
  <si>
    <t>CABSN</t>
  </si>
  <si>
    <t>Bécancour</t>
  </si>
  <si>
    <t>CABEC</t>
  </si>
  <si>
    <t>Berthierville</t>
  </si>
  <si>
    <t>CABER</t>
  </si>
  <si>
    <t>Blanc-Sablon</t>
  </si>
  <si>
    <t>CAYBX</t>
  </si>
  <si>
    <t>Bonaventure</t>
  </si>
  <si>
    <t>CAYVB</t>
  </si>
  <si>
    <t>Boucherville</t>
  </si>
  <si>
    <t>CABOU</t>
  </si>
  <si>
    <t>Cacouna</t>
  </si>
  <si>
    <t>CACCA</t>
  </si>
  <si>
    <t>Cap-aux-Meules</t>
  </si>
  <si>
    <t>CACMS</t>
  </si>
  <si>
    <t>Cap-Chat</t>
  </si>
  <si>
    <t>CACAC</t>
  </si>
  <si>
    <t>Carleton</t>
  </si>
  <si>
    <t>CACLT</t>
  </si>
  <si>
    <t>Champlain</t>
  </si>
  <si>
    <t>CACPL</t>
  </si>
  <si>
    <t>Chandler</t>
  </si>
  <si>
    <t>CACHR</t>
  </si>
  <si>
    <t>CACHI</t>
  </si>
  <si>
    <t>Chisasibi</t>
  </si>
  <si>
    <t>CAYKU</t>
  </si>
  <si>
    <t>Contrecoeur</t>
  </si>
  <si>
    <t>CACOC</t>
  </si>
  <si>
    <t>Côte-Sainte-Catherine</t>
  </si>
  <si>
    <t>CACSC</t>
  </si>
  <si>
    <t>Deception Bay</t>
  </si>
  <si>
    <t>CADEB</t>
  </si>
  <si>
    <t>Deschaillons-sur-Saint-Laurent</t>
  </si>
  <si>
    <t>CADCH</t>
  </si>
  <si>
    <t>East Main</t>
  </si>
  <si>
    <t>CAZEM</t>
  </si>
  <si>
    <t>Etang-du-Nord</t>
  </si>
  <si>
    <t>CAETN</t>
  </si>
  <si>
    <t>Forestville</t>
  </si>
  <si>
    <t>CAFRV</t>
  </si>
  <si>
    <t>Gaspé</t>
  </si>
  <si>
    <t>CAGPE</t>
  </si>
  <si>
    <t>Godbout</t>
  </si>
  <si>
    <t>CAGBT</t>
  </si>
  <si>
    <t>Grande Riviere</t>
  </si>
  <si>
    <t>CAGEE</t>
  </si>
  <si>
    <t>Grande-Vallée</t>
  </si>
  <si>
    <t>CAGVA</t>
  </si>
  <si>
    <t>Grindstone</t>
  </si>
  <si>
    <t>CAGRS</t>
  </si>
  <si>
    <t>Grondines</t>
  </si>
  <si>
    <t>CAGOI</t>
  </si>
  <si>
    <t>Gros Cacouna</t>
  </si>
  <si>
    <t>CAGCA</t>
  </si>
  <si>
    <t>CAQEE</t>
  </si>
  <si>
    <t>Havre-Saint-Pierre</t>
  </si>
  <si>
    <t>CAHSP</t>
  </si>
  <si>
    <t>Ile Aux Coudres</t>
  </si>
  <si>
    <t>CAIXC</t>
  </si>
  <si>
    <t>Iles de la Madeleine</t>
  </si>
  <si>
    <t>CAYGR</t>
  </si>
  <si>
    <t>Inukjuak</t>
  </si>
  <si>
    <t>CAYPH</t>
  </si>
  <si>
    <t>Ivujivik</t>
  </si>
  <si>
    <t>CAYIK</t>
  </si>
  <si>
    <t>Kangiqsualujjuaq</t>
  </si>
  <si>
    <t>CAXGR</t>
  </si>
  <si>
    <t>Kangiqsujuaq</t>
  </si>
  <si>
    <t>CAYWB</t>
  </si>
  <si>
    <t>Kangirsuk</t>
  </si>
  <si>
    <t>CAYKG</t>
  </si>
  <si>
    <t>Kegaska</t>
  </si>
  <si>
    <t>CAZKG</t>
  </si>
  <si>
    <t>Killineq</t>
  </si>
  <si>
    <t>CAXBW</t>
  </si>
  <si>
    <t>Kovik Bay</t>
  </si>
  <si>
    <t>CAKOV</t>
  </si>
  <si>
    <t>Kuujjuaq</t>
  </si>
  <si>
    <t>CAFCM</t>
  </si>
  <si>
    <t>Kuujjuaq Apt</t>
  </si>
  <si>
    <t>CAYVP</t>
  </si>
  <si>
    <t>La Baie</t>
  </si>
  <si>
    <t>CALBA</t>
  </si>
  <si>
    <t>La Grande</t>
  </si>
  <si>
    <t>CAYGL</t>
  </si>
  <si>
    <t>La Tabatière</t>
  </si>
  <si>
    <t>CAZLT</t>
  </si>
  <si>
    <t>Lavaltrie</t>
  </si>
  <si>
    <t>CALVR</t>
  </si>
  <si>
    <t>Leaf Bay</t>
  </si>
  <si>
    <t>CAXLF</t>
  </si>
  <si>
    <t>Les Escoumins</t>
  </si>
  <si>
    <t>CAQLE</t>
  </si>
  <si>
    <t>Les Mechins</t>
  </si>
  <si>
    <t>CAMHN</t>
  </si>
  <si>
    <t>Lévis</t>
  </si>
  <si>
    <t>CALEV</t>
  </si>
  <si>
    <t>Longueuil</t>
  </si>
  <si>
    <t>CALON</t>
  </si>
  <si>
    <t>Louiseville</t>
  </si>
  <si>
    <t>CALSV</t>
  </si>
  <si>
    <t>Magdalen Is</t>
  </si>
  <si>
    <t>CAMGD</t>
  </si>
  <si>
    <t>Matane</t>
  </si>
  <si>
    <t>CAMNE</t>
  </si>
  <si>
    <t>Metis-sur-Mer</t>
  </si>
  <si>
    <t>CAMMR</t>
  </si>
  <si>
    <t>Mingan</t>
  </si>
  <si>
    <t>CAYLP</t>
  </si>
  <si>
    <t>Mont-Louis</t>
  </si>
  <si>
    <t>CAMOL</t>
  </si>
  <si>
    <t>Montmagny</t>
  </si>
  <si>
    <t>CAMGN</t>
  </si>
  <si>
    <t>Montreal</t>
  </si>
  <si>
    <t>CAMTR</t>
  </si>
  <si>
    <t>Natashquan</t>
  </si>
  <si>
    <t>CAYNA</t>
  </si>
  <si>
    <t>Neuville</t>
  </si>
  <si>
    <t>CANVE</t>
  </si>
  <si>
    <t>Newport</t>
  </si>
  <si>
    <t>CAN8Q</t>
  </si>
  <si>
    <t>New Richmond</t>
  </si>
  <si>
    <t>CANRC</t>
  </si>
  <si>
    <t>Nicolet</t>
  </si>
  <si>
    <t>CANLT</t>
  </si>
  <si>
    <t>Paspebiac</t>
  </si>
  <si>
    <t>CAPAS</t>
  </si>
  <si>
    <t>Percé</t>
  </si>
  <si>
    <t>CAERC</t>
  </si>
  <si>
    <t>Petite-Riviere-Saint-Francois</t>
  </si>
  <si>
    <t>CAPRF</t>
  </si>
  <si>
    <t>Pointe au Pic</t>
  </si>
  <si>
    <t>CAPPC</t>
  </si>
  <si>
    <t>Pointe-au-Pic</t>
  </si>
  <si>
    <t>CAPOP</t>
  </si>
  <si>
    <t>Pointe-aux-Outardes</t>
  </si>
  <si>
    <t>CAAUX</t>
  </si>
  <si>
    <t>Port-Alfred</t>
  </si>
  <si>
    <t>CAPAF</t>
  </si>
  <si>
    <t>Port-Cartier</t>
  </si>
  <si>
    <t>CAPCA</t>
  </si>
  <si>
    <t>Port-Daniel</t>
  </si>
  <si>
    <t>CAPDL</t>
  </si>
  <si>
    <t>Port-Daniel - Gascons</t>
  </si>
  <si>
    <t>CAGPD</t>
  </si>
  <si>
    <t>Port-Menier</t>
  </si>
  <si>
    <t>CAPME</t>
  </si>
  <si>
    <t>Portneuf</t>
  </si>
  <si>
    <t>CAPTN</t>
  </si>
  <si>
    <t>Quaqtaq</t>
  </si>
  <si>
    <t>CAYQC</t>
  </si>
  <si>
    <t>Quebec</t>
  </si>
  <si>
    <t>CAQUE</t>
  </si>
  <si>
    <t>Repentigny</t>
  </si>
  <si>
    <t>CAREP</t>
  </si>
  <si>
    <t>Richelieu</t>
  </si>
  <si>
    <t>CARIC</t>
  </si>
  <si>
    <t>Rimouski</t>
  </si>
  <si>
    <t>CARIM</t>
  </si>
  <si>
    <t>Rivière-au-Tonnerre</t>
  </si>
  <si>
    <t>CAYTN</t>
  </si>
  <si>
    <t>Rivière-Beaudette</t>
  </si>
  <si>
    <t>CARBD</t>
  </si>
  <si>
    <t>Rivière-du-Loup</t>
  </si>
  <si>
    <t>CARDL</t>
  </si>
  <si>
    <t>Riviere-Ouelle</t>
  </si>
  <si>
    <t>CA6QC</t>
  </si>
  <si>
    <t>Saguenay</t>
  </si>
  <si>
    <t>CASAG</t>
  </si>
  <si>
    <t>Sainte-Anne-des-Monts</t>
  </si>
  <si>
    <t>CASDM</t>
  </si>
  <si>
    <t>Saint-François</t>
  </si>
  <si>
    <t>CAQSF</t>
  </si>
  <si>
    <t>Saint-Jean-de-l'Île-d'Orléans</t>
  </si>
  <si>
    <t>CASDO</t>
  </si>
  <si>
    <t>Saint-Jean-Port-Joli</t>
  </si>
  <si>
    <t>CAJPJ</t>
  </si>
  <si>
    <t>Salluit</t>
  </si>
  <si>
    <t>CAYSW</t>
  </si>
  <si>
    <t>Sept-Iles</t>
  </si>
  <si>
    <t>CASEI</t>
  </si>
  <si>
    <t>Sorel</t>
  </si>
  <si>
    <t>CASOR</t>
  </si>
  <si>
    <t>Sorel-Tracy</t>
  </si>
  <si>
    <t>CAST6</t>
  </si>
  <si>
    <t>Tadoussac</t>
  </si>
  <si>
    <t>CATAD</t>
  </si>
  <si>
    <t>Tasiujaq</t>
  </si>
  <si>
    <t>CAYTQ</t>
  </si>
  <si>
    <t>Tête-à-la-Baleine</t>
  </si>
  <si>
    <t>CAZTB</t>
  </si>
  <si>
    <t>Trois-Pistoles</t>
  </si>
  <si>
    <t>CATRP</t>
  </si>
  <si>
    <t>Trois-Rivieres (Three Rivers)</t>
  </si>
  <si>
    <t>CATRR</t>
  </si>
  <si>
    <t>CAVLF</t>
  </si>
  <si>
    <t>Varennes</t>
  </si>
  <si>
    <t>CAVAR</t>
  </si>
  <si>
    <t>Verchères</t>
  </si>
  <si>
    <t>CAVCH</t>
  </si>
  <si>
    <t>Waskaganish</t>
  </si>
  <si>
    <t>CAYKQ</t>
  </si>
  <si>
    <t>Wemindji</t>
  </si>
  <si>
    <t>CAYNC</t>
  </si>
  <si>
    <t>Herschel Island</t>
  </si>
  <si>
    <t>CAHLI</t>
  </si>
  <si>
    <t>Ontario</t>
  </si>
  <si>
    <t>Nunavut</t>
  </si>
  <si>
    <t>Nova Scotia</t>
  </si>
  <si>
    <t>Manitoba</t>
  </si>
  <si>
    <t>British Columbia</t>
  </si>
  <si>
    <t>New Brunswick</t>
  </si>
  <si>
    <t>Newfoundland and Labrador</t>
  </si>
  <si>
    <t>Northwest Territories</t>
  </si>
  <si>
    <t>Yukon</t>
  </si>
  <si>
    <t>UNLOCODE</t>
  </si>
  <si>
    <t>Location</t>
  </si>
  <si>
    <t>Maximum Present Static Draught</t>
  </si>
  <si>
    <t>Report Version</t>
  </si>
  <si>
    <t>reportType</t>
  </si>
  <si>
    <t>reportVersion</t>
  </si>
  <si>
    <t>ECAREG</t>
  </si>
  <si>
    <t>vtsOffshore</t>
  </si>
  <si>
    <t>currentVersion</t>
  </si>
  <si>
    <t>Remarks</t>
  </si>
  <si>
    <t>Fort Good Hope (K'asho Got'ine) Harbour</t>
  </si>
  <si>
    <t>Aupaluk</t>
  </si>
  <si>
    <t>Fort McPherson (Teet'Lit Zheh)</t>
  </si>
  <si>
    <t>Fort Providence (Zhahti Koe) Harbour</t>
  </si>
  <si>
    <t>Fort Resolution (deninoo Kue) Harbour</t>
  </si>
  <si>
    <t>Fort Simpson (Liidli Kue) Harbour</t>
  </si>
  <si>
    <t>Chicoutimi (INNAV sheet - CAGAE)</t>
  </si>
  <si>
    <t>Wrigley (Pedzeh Ki)</t>
  </si>
  <si>
    <t>Arctic Bay/Ikpiarjuk</t>
  </si>
  <si>
    <t>Baker Lake/Qaminituak</t>
  </si>
  <si>
    <t>Bernard Harbour/Pin CB</t>
  </si>
  <si>
    <t>Broughton Island/Qikiqtarjuaq</t>
  </si>
  <si>
    <t>Cambridge Bay/Ikaluktutiak</t>
  </si>
  <si>
    <t>Cape Dorset/Kingait</t>
  </si>
  <si>
    <t>Chesterfield Inlet/Igluligaarjuk</t>
  </si>
  <si>
    <t>Clyde River/Kangiqtugaapik</t>
  </si>
  <si>
    <t>Coral Harbour/Salliq</t>
  </si>
  <si>
    <t>Grosse Isle (INNAV - CAGRI)</t>
  </si>
  <si>
    <t>Grise Fiord/Ausuittuq</t>
  </si>
  <si>
    <t>Hall Beach/Sanirayak</t>
  </si>
  <si>
    <t>Pond Inlet/Mittimatalik</t>
  </si>
  <si>
    <t>Rankin Inlet/Kangiqliniq</t>
  </si>
  <si>
    <t>Resolute Bay/Qausuittuq</t>
  </si>
  <si>
    <t>Whale Cove/Tikirarjuaq</t>
  </si>
  <si>
    <t>Pelly Bay/Kugaaruk</t>
  </si>
  <si>
    <t>Arviat</t>
  </si>
  <si>
    <t>Coppermine/Kugluktuk</t>
  </si>
  <si>
    <t>Consult the link below for a complete UN/LOCODE code list</t>
  </si>
  <si>
    <t>https://unece.org/trade/cefact/unlocode-code-list-country-and-territory</t>
  </si>
  <si>
    <t>[Other Hazardous Cargo]</t>
  </si>
  <si>
    <t>[Other Non-Hazardous Cargo]</t>
  </si>
  <si>
    <t>Location Name</t>
  </si>
  <si>
    <t>C</t>
  </si>
  <si>
    <t>D</t>
  </si>
  <si>
    <t>E</t>
  </si>
  <si>
    <t>F</t>
  </si>
  <si>
    <t>G</t>
  </si>
  <si>
    <t>Persons on Board</t>
  </si>
  <si>
    <t>minor</t>
  </si>
  <si>
    <t>patch</t>
  </si>
  <si>
    <t xml:space="preserve"> ° True</t>
  </si>
  <si>
    <t>Flag</t>
  </si>
  <si>
    <t>Holman/Ulukhaktok</t>
  </si>
  <si>
    <t>Snowdrift/Lutselke</t>
  </si>
  <si>
    <t>Ulukhaktok/Holman</t>
  </si>
  <si>
    <t>Sachs Harbour/Ikaahuk</t>
  </si>
  <si>
    <t>Ikaahuk/Sachs Harbour</t>
  </si>
  <si>
    <t>Fort Norman/Tulita</t>
  </si>
  <si>
    <t>Qaminituak/Baker Lake</t>
  </si>
  <si>
    <t>Pin CB/Bernard Harbour</t>
  </si>
  <si>
    <t>Qikiqtarjuaq/Broughton Island</t>
  </si>
  <si>
    <t>Ikaluktutiak/Cambridge Bay</t>
  </si>
  <si>
    <t>Kingait/Cape Dorset</t>
  </si>
  <si>
    <t>Igluligaarjuk/Chesterfield Inlet</t>
  </si>
  <si>
    <t>Kangiqtugaapik/Clyde River</t>
  </si>
  <si>
    <t>Kugluktuk/Coppermine</t>
  </si>
  <si>
    <t>Ikpiarjuk/Arctic Bay</t>
  </si>
  <si>
    <t>Salliq/Coral Harbour</t>
  </si>
  <si>
    <t>Ausuittuq/Grise Fiord</t>
  </si>
  <si>
    <t>Sanirayak/Hall Beach</t>
  </si>
  <si>
    <t>Mittimatalik/Pond Inlet</t>
  </si>
  <si>
    <t>Kangiqliniq/Rankin Inlet</t>
  </si>
  <si>
    <t>Qausuittuq/Resolute Bay</t>
  </si>
  <si>
    <t>Tikirarjuaq/Whale Cove</t>
  </si>
  <si>
    <t>Lake Harbour/Kimmirut</t>
  </si>
  <si>
    <t>Kugaaruk/Pelly Bay</t>
  </si>
  <si>
    <t>Brief details of any defects, damage or deficiencies of the vessel or its machinery, equipment or charts and nautical publications, as well as circumstances that adversely affect normal navigation.</t>
  </si>
  <si>
    <t>iv.</t>
  </si>
  <si>
    <t>- stranded;</t>
  </si>
  <si>
    <t>- stopped as a result of a breakdown in the main propulsion or steering system; or</t>
  </si>
  <si>
    <t>- involved in a collision.</t>
  </si>
  <si>
    <t>Brief description of the applicable incident, if the vessel is getting underway after having been:</t>
  </si>
  <si>
    <t>Estimated time (UTC)</t>
  </si>
  <si>
    <t>CAACO</t>
  </si>
  <si>
    <t>Aulds Cove</t>
  </si>
  <si>
    <t>Qaanaq</t>
  </si>
  <si>
    <t>Upernavik Harbour</t>
  </si>
  <si>
    <t>Uummannaq</t>
  </si>
  <si>
    <t>GLNAQ</t>
  </si>
  <si>
    <t>GLTHU</t>
  </si>
  <si>
    <t>GLJUV</t>
  </si>
  <si>
    <t>GLUMD</t>
  </si>
  <si>
    <t>GLJGO</t>
  </si>
  <si>
    <t>GLJEG</t>
  </si>
  <si>
    <t>GLJAV</t>
  </si>
  <si>
    <t>GLJCH</t>
  </si>
  <si>
    <t>GLJHS</t>
  </si>
  <si>
    <t>GLSFJ</t>
  </si>
  <si>
    <t>GLGOH</t>
  </si>
  <si>
    <t>GLJFR</t>
  </si>
  <si>
    <t xml:space="preserve">Paamiut/Fredrikshaab </t>
  </si>
  <si>
    <t>Fredrikshaab/Paamiut</t>
  </si>
  <si>
    <t>Pituffik/Thule</t>
  </si>
  <si>
    <t>Thule/Pituffik</t>
  </si>
  <si>
    <t>Godhavn/Qeqertarsuaq</t>
  </si>
  <si>
    <t>Qeqertarsuaq/Godhavn</t>
  </si>
  <si>
    <t>Aasiaat/Egedesminde</t>
  </si>
  <si>
    <t>GLJEQ</t>
  </si>
  <si>
    <t>Egedesminde/Aasiaat</t>
  </si>
  <si>
    <t>Ilulissat/Jakobshavn</t>
  </si>
  <si>
    <t>Jakobshavn/Ilulissat</t>
  </si>
  <si>
    <t>Christianshaab /Qasigiannguit</t>
  </si>
  <si>
    <t>Qasigiannguit/Christianshaab</t>
  </si>
  <si>
    <t>Holsteinsborg/Sisimiut</t>
  </si>
  <si>
    <t>Sisimiut/Holsteinsborg</t>
  </si>
  <si>
    <t>Sondre Stromfjord/Kangerlussua</t>
  </si>
  <si>
    <t>Kangerlussua/Sondre Stromfjord</t>
  </si>
  <si>
    <t>Godthaab/Nuuk</t>
  </si>
  <si>
    <t>Nuuk/Godthaab</t>
  </si>
  <si>
    <t>Greenland</t>
  </si>
  <si>
    <t>1.4.4</t>
  </si>
  <si>
    <t>-- Please choose an option here --</t>
  </si>
  <si>
    <t>Yes</t>
  </si>
  <si>
    <t>No</t>
  </si>
  <si>
    <t>Current Position List</t>
  </si>
  <si>
    <t>Coordinates (Degrees and Minutes)</t>
  </si>
  <si>
    <t>Destination List</t>
  </si>
  <si>
    <t>Last Port of Call List</t>
  </si>
  <si>
    <t>current</t>
  </si>
  <si>
    <t>destination</t>
  </si>
  <si>
    <t>vesselLastPortOfCallRadio</t>
  </si>
  <si>
    <t>enteringOfDepartingRadio</t>
  </si>
  <si>
    <t>Last Port of Call :</t>
  </si>
  <si>
    <t>Current Position :</t>
  </si>
  <si>
    <t>Destination :</t>
  </si>
  <si>
    <t>1.3.5</t>
  </si>
  <si>
    <t>K</t>
  </si>
  <si>
    <t>exiting NORDREG zone.</t>
  </si>
  <si>
    <t>arriving at the vessel's destination.</t>
  </si>
  <si>
    <t>1.4.5</t>
  </si>
  <si>
    <t>Breadth</t>
  </si>
  <si>
    <t>Type</t>
  </si>
  <si>
    <t>Length</t>
  </si>
  <si>
    <t>Gross Tonnage</t>
  </si>
  <si>
    <t>U</t>
  </si>
  <si>
    <t>1.4.6</t>
  </si>
  <si>
    <t>Entry / Departure</t>
  </si>
  <si>
    <t>Destination (First Port of Call in Canadian Waters)</t>
  </si>
  <si>
    <t>J</t>
  </si>
  <si>
    <t>State whether a pilot is on board or date/time when anticipated to board </t>
  </si>
  <si>
    <t>List any cargo or dangerous goods on board or carried on a vessel/barge being towed or pushed, with IMO Class (if applicable) and amount (quantity and unit)</t>
  </si>
  <si>
    <t>V</t>
  </si>
  <si>
    <t>Brief details of medic personnel on board</t>
  </si>
  <si>
    <t>Y</t>
  </si>
  <si>
    <t>Request to relay report to another system (e.g. AMVER)</t>
  </si>
  <si>
    <t>departing berth within Northern VTS zone.</t>
  </si>
  <si>
    <t>Defects and Discharges</t>
  </si>
  <si>
    <t>(IF APPLICABLE)</t>
  </si>
  <si>
    <t>R</t>
  </si>
  <si>
    <t>Any discharge, or threat of discharge, of a pollutant from the ship into the water, and any damage to the ship that may result in the discharge of a pollutant from the ship into the water.</t>
  </si>
  <si>
    <t>Are there any defects, damages or deficiencies on the vessel?</t>
  </si>
  <si>
    <t>Are there any discharges or threat of discharge?</t>
  </si>
  <si>
    <t>If you answered 'Yes', then please specify 
(including the position of dangerous goods lost overboard within the Canadian Economic Zone) :</t>
  </si>
  <si>
    <t>Exit</t>
  </si>
  <si>
    <t>Estimated time (UTC) exiting Northern VTS zone</t>
  </si>
  <si>
    <t>Voyage Information</t>
  </si>
  <si>
    <t>Estimated time (UTC) of Next Report or arrival</t>
  </si>
  <si>
    <t>entering Northern VTS zone.</t>
  </si>
  <si>
    <t>In the case of a sailing plan, report the following information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</si>
</sst>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000"/>
    <numFmt numFmtId="166" formatCode="0.0"/>
    <numFmt numFmtId="167" formatCode="\(ddhhmm\Z\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Garamond"/>
      <family val="1"/>
    </font>
    <font>
      <sz val="12"/>
      <color theme="1"/>
      <name val="Arial"/>
      <family val="2"/>
    </font>
    <font>
      <sz val="14"/>
      <color theme="1"/>
      <name val="Garamond"/>
      <family val="1"/>
    </font>
    <font>
      <sz val="9"/>
      <color theme="1"/>
      <name val="Garamond"/>
      <family val="1"/>
    </font>
    <font>
      <sz val="8"/>
      <color theme="1"/>
      <name val="Garamond"/>
      <family val="1"/>
    </font>
    <font>
      <sz val="10"/>
      <color theme="1"/>
      <name val="Calibri Light"/>
      <family val="2"/>
      <scheme val="major"/>
    </font>
    <font>
      <sz val="10"/>
      <color rgb="FFEFEEED"/>
      <name val="Arial"/>
      <family val="2"/>
    </font>
    <font>
      <sz val="6"/>
      <color theme="1"/>
      <name val="Arial"/>
      <family val="2"/>
    </font>
    <font>
      <sz val="10"/>
      <color theme="1" tint="0.249977111117893"/>
      <name val="Calibri Light"/>
      <family val="2"/>
      <scheme val="major"/>
    </font>
    <font>
      <sz val="11"/>
      <color theme="1"/>
      <name val="Garamond"/>
      <family val="1"/>
    </font>
    <font>
      <sz val="14"/>
      <color rgb="FFEFEEED"/>
      <name val="Garamond"/>
      <family val="1"/>
    </font>
    <font>
      <sz val="10"/>
      <name val="Calibri Light"/>
      <family val="2"/>
      <scheme val="major"/>
    </font>
    <font>
      <sz val="7"/>
      <color theme="1"/>
      <name val="Arial"/>
      <family val="2"/>
    </font>
    <font>
      <sz val="10"/>
      <color theme="1" tint="0.499984740745262"/>
      <name val="Calibri Light"/>
      <family val="2"/>
      <scheme val="major"/>
    </font>
    <font>
      <sz val="8"/>
      <color rgb="FFEFEEED"/>
      <name val="Arial"/>
      <family val="2"/>
    </font>
    <font>
      <sz val="10"/>
      <color rgb="FFEFEEED"/>
      <name val="Garamond"/>
      <family val="1"/>
    </font>
    <font>
      <sz val="8"/>
      <color theme="0"/>
      <name val="Arial"/>
      <family val="2"/>
    </font>
    <font>
      <sz val="10"/>
      <color theme="0" tint="-4.9989318521683403E-2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vertAlign val="superscript"/>
      <sz val="10"/>
      <color theme="1"/>
      <name val="Garamond"/>
      <family val="1"/>
    </font>
    <font>
      <sz val="10"/>
      <color rgb="FFFF0000"/>
      <name val="Garamond"/>
      <family val="1"/>
    </font>
    <font>
      <sz val="10"/>
      <color theme="6" tint="0.79998168889431442"/>
      <name val="Garamond"/>
      <family val="1"/>
    </font>
    <font>
      <sz val="8"/>
      <color theme="0" tint="-4.9989318521683403E-2"/>
      <name val="Garamond"/>
      <family val="1"/>
    </font>
    <font>
      <sz val="8"/>
      <color theme="6" tint="0.79998168889431442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Garamond"/>
      <family val="1"/>
    </font>
    <font>
      <sz val="8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9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9"/>
      <name val="Garamond"/>
      <family val="1"/>
    </font>
    <font>
      <sz val="10"/>
      <name val="Garamond"/>
      <family val="1"/>
    </font>
    <font>
      <sz val="8"/>
      <name val="Garamond"/>
      <family val="1"/>
    </font>
    <font>
      <sz val="10"/>
      <name val="Arial"/>
      <family val="2"/>
    </font>
    <font>
      <b/>
      <sz val="10"/>
      <name val="Garamond"/>
      <family val="1"/>
    </font>
    <font>
      <sz val="9"/>
      <name val="Garamond"/>
      <family val="1"/>
    </font>
    <font>
      <sz val="11"/>
      <name val="Garamond"/>
      <family val="1"/>
    </font>
    <font>
      <sz val="10"/>
      <color theme="0"/>
      <name val="Garamond"/>
      <family val="1"/>
    </font>
    <font>
      <sz val="14"/>
      <color theme="0" tint="-4.9989318521683403E-2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FEE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EFEEE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0" fontId="36" fillId="7" borderId="0" applyNumberFormat="0" applyBorder="0" applyAlignment="0" applyProtection="0"/>
    <xf numFmtId="0" fontId="37" fillId="8" borderId="18" applyNumberFormat="0" applyAlignment="0" applyProtection="0"/>
    <xf numFmtId="0" fontId="39" fillId="0" borderId="0" applyNumberFormat="0" applyFill="0" applyBorder="0" applyAlignment="0" applyProtection="0"/>
  </cellStyleXfs>
  <cellXfs count="274">
    <xf numFmtId="0" fontId="0" fillId="0" borderId="0" xfId="0"/>
    <xf numFmtId="0" fontId="3" fillId="2" borderId="0" xfId="0" applyFont="1" applyFill="1" applyAlignment="1">
      <alignment horizontal="left" indent="2"/>
    </xf>
    <xf numFmtId="0" fontId="2" fillId="3" borderId="5" xfId="0" applyFont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2" fillId="3" borderId="7" xfId="0" applyFont="1" applyFill="1" applyBorder="1" applyAlignment="1">
      <alignment horizontal="left" indent="2"/>
    </xf>
    <xf numFmtId="0" fontId="2" fillId="3" borderId="8" xfId="0" applyFont="1" applyFill="1" applyBorder="1" applyAlignment="1">
      <alignment horizontal="left" indent="2"/>
    </xf>
    <xf numFmtId="0" fontId="4" fillId="3" borderId="5" xfId="0" applyFont="1" applyFill="1" applyBorder="1" applyAlignment="1">
      <alignment horizontal="left" indent="2"/>
    </xf>
    <xf numFmtId="0" fontId="2" fillId="3" borderId="2" xfId="0" applyFont="1" applyFill="1" applyBorder="1" applyAlignment="1">
      <alignment horizontal="left" indent="2"/>
    </xf>
    <xf numFmtId="0" fontId="2" fillId="3" borderId="3" xfId="0" applyFont="1" applyFill="1" applyBorder="1" applyAlignment="1">
      <alignment horizontal="left" indent="2"/>
    </xf>
    <xf numFmtId="0" fontId="1" fillId="3" borderId="5" xfId="0" applyFont="1" applyFill="1" applyBorder="1" applyAlignment="1">
      <alignment horizontal="left" vertical="top" indent="2"/>
    </xf>
    <xf numFmtId="0" fontId="5" fillId="3" borderId="10" xfId="0" applyFont="1" applyFill="1" applyBorder="1" applyAlignment="1">
      <alignment horizontal="left" vertical="top" indent="1"/>
    </xf>
    <xf numFmtId="0" fontId="2" fillId="3" borderId="10" xfId="0" applyFont="1" applyFill="1" applyBorder="1" applyAlignment="1">
      <alignment horizontal="left" vertical="top" indent="2"/>
    </xf>
    <xf numFmtId="0" fontId="3" fillId="2" borderId="0" xfId="0" applyFont="1" applyFill="1" applyAlignment="1">
      <alignment horizontal="left" vertical="top" indent="2"/>
    </xf>
    <xf numFmtId="2" fontId="8" fillId="4" borderId="1" xfId="0" applyNumberFormat="1" applyFont="1" applyFill="1" applyBorder="1" applyAlignment="1" applyProtection="1">
      <alignment horizontal="center" vertical="center"/>
      <protection locked="0"/>
    </xf>
    <xf numFmtId="1" fontId="8" fillId="4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 applyAlignment="1">
      <alignment horizontal="left" vertical="top" indent="2"/>
    </xf>
    <xf numFmtId="0" fontId="0" fillId="0" borderId="0" xfId="0" applyAlignment="1">
      <alignment horizontal="left"/>
    </xf>
    <xf numFmtId="0" fontId="7" fillId="3" borderId="10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4" xfId="0" applyFont="1" applyFill="1" applyBorder="1" applyAlignment="1">
      <alignment horizontal="left" indent="2"/>
    </xf>
    <xf numFmtId="0" fontId="2" fillId="3" borderId="6" xfId="0" applyFont="1" applyFill="1" applyBorder="1" applyAlignment="1">
      <alignment horizontal="left" indent="2"/>
    </xf>
    <xf numFmtId="0" fontId="3" fillId="3" borderId="0" xfId="0" applyFont="1" applyFill="1" applyAlignment="1">
      <alignment horizontal="right" vertical="center" indent="1"/>
    </xf>
    <xf numFmtId="0" fontId="2" fillId="3" borderId="6" xfId="0" applyFont="1" applyFill="1" applyBorder="1" applyAlignment="1">
      <alignment horizontal="left" vertical="top" indent="2"/>
    </xf>
    <xf numFmtId="0" fontId="4" fillId="3" borderId="0" xfId="0" applyFont="1" applyFill="1" applyAlignment="1">
      <alignment horizontal="left" indent="2"/>
    </xf>
    <xf numFmtId="0" fontId="2" fillId="3" borderId="0" xfId="0" applyFont="1" applyFill="1" applyAlignment="1">
      <alignment horizontal="right" vertical="center" indent="1"/>
    </xf>
    <xf numFmtId="0" fontId="6" fillId="3" borderId="0" xfId="0" applyFont="1" applyFill="1" applyAlignment="1">
      <alignment horizontal="right" vertical="center" indent="1"/>
    </xf>
    <xf numFmtId="0" fontId="2" fillId="3" borderId="0" xfId="0" applyFont="1" applyFill="1" applyAlignment="1">
      <alignment horizontal="right" indent="1"/>
    </xf>
    <xf numFmtId="0" fontId="9" fillId="3" borderId="0" xfId="0" applyFont="1" applyFill="1" applyAlignment="1">
      <alignment horizontal="left" indent="2"/>
    </xf>
    <xf numFmtId="0" fontId="3" fillId="3" borderId="0" xfId="0" applyFont="1" applyFill="1" applyAlignment="1">
      <alignment horizontal="right" indent="1"/>
    </xf>
    <xf numFmtId="0" fontId="3" fillId="3" borderId="0" xfId="0" applyFont="1" applyFill="1"/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top" indent="1"/>
    </xf>
    <xf numFmtId="0" fontId="10" fillId="3" borderId="0" xfId="0" applyFont="1" applyFill="1" applyAlignment="1">
      <alignment vertical="top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2" fillId="3" borderId="9" xfId="0" applyFont="1" applyFill="1" applyBorder="1" applyAlignment="1">
      <alignment horizontal="left" indent="2"/>
    </xf>
    <xf numFmtId="2" fontId="16" fillId="2" borderId="14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 applyProtection="1">
      <alignment horizontal="left" vertical="center" indent="1"/>
      <protection locked="0"/>
    </xf>
    <xf numFmtId="0" fontId="9" fillId="3" borderId="4" xfId="0" applyFont="1" applyFill="1" applyBorder="1" applyAlignment="1">
      <alignment horizontal="left" indent="2"/>
    </xf>
    <xf numFmtId="0" fontId="9" fillId="3" borderId="6" xfId="0" applyFont="1" applyFill="1" applyBorder="1" applyAlignment="1">
      <alignment horizontal="left" indent="2"/>
    </xf>
    <xf numFmtId="0" fontId="9" fillId="3" borderId="6" xfId="0" applyFont="1" applyFill="1" applyBorder="1" applyAlignment="1">
      <alignment horizontal="left" vertical="top" indent="2"/>
    </xf>
    <xf numFmtId="49" fontId="17" fillId="3" borderId="6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indent="2"/>
    </xf>
    <xf numFmtId="0" fontId="18" fillId="2" borderId="0" xfId="0" applyFont="1" applyFill="1" applyAlignment="1">
      <alignment horizontal="left" indent="2"/>
    </xf>
    <xf numFmtId="0" fontId="19" fillId="2" borderId="0" xfId="0" applyFont="1" applyFill="1" applyAlignment="1">
      <alignment horizontal="left" vertical="center"/>
    </xf>
    <xf numFmtId="0" fontId="2" fillId="3" borderId="0" xfId="0" applyFont="1" applyFill="1"/>
    <xf numFmtId="0" fontId="2" fillId="2" borderId="0" xfId="0" applyFont="1" applyFill="1"/>
    <xf numFmtId="49" fontId="17" fillId="3" borderId="6" xfId="0" applyNumberFormat="1" applyFont="1" applyFill="1" applyBorder="1" applyAlignment="1">
      <alignment horizontal="left"/>
    </xf>
    <xf numFmtId="164" fontId="20" fillId="3" borderId="6" xfId="0" applyNumberFormat="1" applyFont="1" applyFill="1" applyBorder="1" applyAlignment="1">
      <alignment horizontal="left" indent="2"/>
    </xf>
    <xf numFmtId="0" fontId="0" fillId="6" borderId="15" xfId="0" applyFill="1" applyBorder="1"/>
    <xf numFmtId="0" fontId="0" fillId="0" borderId="15" xfId="0" applyBorder="1"/>
    <xf numFmtId="0" fontId="21" fillId="5" borderId="16" xfId="0" applyFont="1" applyFill="1" applyBorder="1"/>
    <xf numFmtId="0" fontId="0" fillId="0" borderId="17" xfId="0" applyBorder="1"/>
    <xf numFmtId="0" fontId="22" fillId="0" borderId="0" xfId="0" applyFont="1"/>
    <xf numFmtId="0" fontId="1" fillId="3" borderId="0" xfId="0" applyFont="1" applyFill="1" applyAlignment="1">
      <alignment horizontal="left" vertical="top" indent="2"/>
    </xf>
    <xf numFmtId="0" fontId="23" fillId="3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vertical="center" indent="1"/>
    </xf>
    <xf numFmtId="0" fontId="7" fillId="3" borderId="0" xfId="0" applyFont="1" applyFill="1" applyAlignment="1">
      <alignment horizontal="center" vertical="top"/>
    </xf>
    <xf numFmtId="0" fontId="3" fillId="3" borderId="3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3" fillId="3" borderId="3" xfId="0" applyFont="1" applyFill="1" applyBorder="1" applyAlignment="1">
      <alignment horizontal="left" indent="2"/>
    </xf>
    <xf numFmtId="0" fontId="23" fillId="3" borderId="0" xfId="0" applyFont="1" applyFill="1" applyAlignment="1">
      <alignment horizontal="left" indent="2"/>
    </xf>
    <xf numFmtId="0" fontId="25" fillId="3" borderId="0" xfId="0" applyFont="1" applyFill="1" applyAlignment="1">
      <alignment horizontal="left" indent="2"/>
    </xf>
    <xf numFmtId="0" fontId="23" fillId="3" borderId="8" xfId="0" applyFont="1" applyFill="1" applyBorder="1" applyAlignment="1">
      <alignment horizontal="left" indent="2"/>
    </xf>
    <xf numFmtId="0" fontId="23" fillId="2" borderId="0" xfId="0" applyFont="1" applyFill="1" applyAlignment="1">
      <alignment horizontal="left" indent="2"/>
    </xf>
    <xf numFmtId="0" fontId="3" fillId="3" borderId="0" xfId="0" applyFont="1" applyFill="1" applyAlignment="1">
      <alignment horizontal="left" indent="1"/>
    </xf>
    <xf numFmtId="0" fontId="26" fillId="3" borderId="0" xfId="0" applyFont="1" applyFill="1" applyAlignment="1">
      <alignment horizontal="right" vertical="center"/>
    </xf>
    <xf numFmtId="0" fontId="3" fillId="3" borderId="6" xfId="0" applyFont="1" applyFill="1" applyBorder="1" applyAlignment="1">
      <alignment horizontal="left" indent="2"/>
    </xf>
    <xf numFmtId="0" fontId="3" fillId="3" borderId="0" xfId="0" applyFont="1" applyFill="1" applyAlignment="1">
      <alignment horizontal="right" indent="2"/>
    </xf>
    <xf numFmtId="0" fontId="3" fillId="3" borderId="0" xfId="0" applyFont="1" applyFill="1" applyAlignment="1">
      <alignment horizontal="left"/>
    </xf>
    <xf numFmtId="0" fontId="15" fillId="3" borderId="0" xfId="0" applyFont="1" applyFill="1" applyAlignment="1">
      <alignment horizontal="center"/>
    </xf>
    <xf numFmtId="0" fontId="28" fillId="3" borderId="0" xfId="0" applyFont="1" applyFill="1" applyAlignment="1">
      <alignment horizontal="left" indent="2"/>
    </xf>
    <xf numFmtId="0" fontId="29" fillId="3" borderId="0" xfId="0" applyFont="1" applyFill="1" applyAlignment="1">
      <alignment horizontal="left" indent="2"/>
    </xf>
    <xf numFmtId="49" fontId="8" fillId="4" borderId="1" xfId="0" applyNumberFormat="1" applyFont="1" applyFill="1" applyBorder="1" applyAlignment="1" applyProtection="1">
      <alignment horizontal="left" vertical="center" wrapText="1" indent="1"/>
      <protection locked="0"/>
    </xf>
    <xf numFmtId="0" fontId="8" fillId="4" borderId="1" xfId="0" applyFont="1" applyFill="1" applyBorder="1" applyAlignment="1" applyProtection="1">
      <alignment horizontal="left" vertical="center"/>
      <protection locked="0"/>
    </xf>
    <xf numFmtId="49" fontId="0" fillId="0" borderId="0" xfId="0" applyNumberFormat="1" applyAlignment="1">
      <alignment horizontal="center" vertical="center"/>
    </xf>
    <xf numFmtId="49" fontId="0" fillId="0" borderId="15" xfId="0" applyNumberFormat="1" applyBorder="1"/>
    <xf numFmtId="49" fontId="0" fillId="6" borderId="15" xfId="0" applyNumberFormat="1" applyFill="1" applyBorder="1"/>
    <xf numFmtId="49" fontId="0" fillId="0" borderId="17" xfId="0" applyNumberFormat="1" applyBorder="1"/>
    <xf numFmtId="0" fontId="30" fillId="2" borderId="0" xfId="0" applyFont="1" applyFill="1" applyAlignment="1">
      <alignment horizontal="left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Alignment="1">
      <alignment horizontal="left" indent="2"/>
    </xf>
    <xf numFmtId="0" fontId="29" fillId="2" borderId="0" xfId="0" applyFont="1" applyFill="1" applyAlignment="1">
      <alignment horizontal="left" vertical="top" indent="2"/>
    </xf>
    <xf numFmtId="0" fontId="31" fillId="2" borderId="0" xfId="0" applyFont="1" applyFill="1" applyAlignment="1">
      <alignment horizontal="left" vertical="center"/>
    </xf>
    <xf numFmtId="1" fontId="8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left" vertical="top"/>
    </xf>
    <xf numFmtId="0" fontId="23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right" vertical="top"/>
    </xf>
    <xf numFmtId="0" fontId="3" fillId="3" borderId="0" xfId="0" applyFont="1" applyFill="1" applyAlignment="1">
      <alignment horizontal="right" vertical="top" indent="1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 applyProtection="1">
      <alignment horizontal="left" indent="2"/>
      <protection locked="0"/>
    </xf>
    <xf numFmtId="0" fontId="32" fillId="0" borderId="0" xfId="0" applyFont="1"/>
    <xf numFmtId="0" fontId="33" fillId="3" borderId="5" xfId="0" applyFont="1" applyFill="1" applyBorder="1" applyAlignment="1">
      <alignment horizontal="left" indent="2"/>
    </xf>
    <xf numFmtId="0" fontId="34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left" indent="2"/>
    </xf>
    <xf numFmtId="0" fontId="33" fillId="3" borderId="6" xfId="0" applyFont="1" applyFill="1" applyBorder="1" applyAlignment="1">
      <alignment horizontal="left" indent="2"/>
    </xf>
    <xf numFmtId="0" fontId="28" fillId="2" borderId="0" xfId="0" applyFont="1" applyFill="1" applyAlignment="1">
      <alignment horizontal="left" indent="2"/>
    </xf>
    <xf numFmtId="0" fontId="0" fillId="0" borderId="0" xfId="0" applyAlignment="1">
      <alignment horizontal="right"/>
    </xf>
    <xf numFmtId="0" fontId="32" fillId="0" borderId="0" xfId="0" applyFont="1" applyAlignment="1">
      <alignment horizontal="center"/>
    </xf>
    <xf numFmtId="0" fontId="37" fillId="8" borderId="18" xfId="2" applyAlignment="1" applyProtection="1">
      <alignment horizontal="left" indent="2"/>
    </xf>
    <xf numFmtId="0" fontId="37" fillId="8" borderId="18" xfId="2" applyAlignment="1" applyProtection="1">
      <alignment horizontal="left" vertical="top" indent="2"/>
    </xf>
    <xf numFmtId="0" fontId="34" fillId="2" borderId="0" xfId="0" applyFont="1" applyFill="1" applyAlignment="1">
      <alignment horizontal="center" vertical="center"/>
    </xf>
    <xf numFmtId="0" fontId="38" fillId="3" borderId="0" xfId="0" applyFont="1" applyFill="1" applyAlignment="1">
      <alignment horizontal="right"/>
    </xf>
    <xf numFmtId="49" fontId="8" fillId="4" borderId="1" xfId="0" applyNumberFormat="1" applyFont="1" applyFill="1" applyBorder="1" applyAlignment="1" applyProtection="1">
      <alignment horizontal="left" vertical="top" wrapText="1" inden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40" fillId="0" borderId="0" xfId="0" applyFont="1" applyAlignment="1">
      <alignment horizontal="left"/>
    </xf>
    <xf numFmtId="0" fontId="41" fillId="0" borderId="0" xfId="3" applyFont="1" applyAlignment="1"/>
    <xf numFmtId="0" fontId="3" fillId="3" borderId="0" xfId="0" applyFont="1" applyFill="1" applyAlignment="1">
      <alignment horizontal="left" vertical="center" indent="3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 vertical="center"/>
    </xf>
    <xf numFmtId="167" fontId="3" fillId="3" borderId="0" xfId="0" applyNumberFormat="1" applyFont="1" applyFill="1" applyAlignment="1">
      <alignment horizontal="left" vertical="center" indent="1"/>
    </xf>
    <xf numFmtId="0" fontId="3" fillId="3" borderId="0" xfId="0" quotePrefix="1" applyFont="1" applyFill="1" applyAlignment="1">
      <alignment horizontal="left" indent="2"/>
    </xf>
    <xf numFmtId="0" fontId="10" fillId="3" borderId="0" xfId="0" applyFont="1" applyFill="1" applyAlignment="1">
      <alignment horizontal="center" vertical="top"/>
    </xf>
    <xf numFmtId="0" fontId="26" fillId="3" borderId="10" xfId="0" applyFont="1" applyFill="1" applyBorder="1" applyAlignment="1">
      <alignment horizontal="left" vertical="top" indent="1"/>
    </xf>
    <xf numFmtId="0" fontId="36" fillId="7" borderId="0" xfId="1" applyAlignment="1">
      <alignment horizontal="left" vertical="top" indent="2"/>
    </xf>
    <xf numFmtId="0" fontId="3" fillId="2" borderId="1" xfId="0" quotePrefix="1" applyFont="1" applyFill="1" applyBorder="1" applyAlignment="1">
      <alignment horizontal="left" indent="2"/>
    </xf>
    <xf numFmtId="0" fontId="3" fillId="2" borderId="1" xfId="0" applyFont="1" applyFill="1" applyBorder="1" applyAlignment="1">
      <alignment horizontal="left" indent="2"/>
    </xf>
    <xf numFmtId="0" fontId="42" fillId="2" borderId="0" xfId="0" applyFont="1" applyFill="1" applyAlignment="1">
      <alignment horizontal="right" indent="1"/>
    </xf>
    <xf numFmtId="0" fontId="14" fillId="4" borderId="13" xfId="0" applyFont="1" applyFill="1" applyBorder="1" applyAlignment="1" applyProtection="1">
      <alignment horizontal="center" vertical="center"/>
      <protection locked="0"/>
    </xf>
    <xf numFmtId="0" fontId="43" fillId="2" borderId="0" xfId="0" applyFont="1" applyFill="1" applyAlignment="1">
      <alignment horizontal="left" indent="2"/>
    </xf>
    <xf numFmtId="1" fontId="14" fillId="4" borderId="11" xfId="0" applyNumberFormat="1" applyFont="1" applyFill="1" applyBorder="1" applyAlignment="1" applyProtection="1">
      <alignment horizontal="center" vertical="center"/>
      <protection locked="0"/>
    </xf>
    <xf numFmtId="0" fontId="46" fillId="2" borderId="0" xfId="0" applyFont="1" applyFill="1" applyAlignment="1">
      <alignment horizontal="left" indent="2"/>
    </xf>
    <xf numFmtId="0" fontId="43" fillId="2" borderId="0" xfId="0" applyFont="1" applyFill="1" applyAlignment="1">
      <alignment vertical="center"/>
    </xf>
    <xf numFmtId="0" fontId="36" fillId="7" borderId="19" xfId="1" applyBorder="1" applyAlignment="1">
      <alignment horizontal="left" vertical="top" indent="1"/>
    </xf>
    <xf numFmtId="0" fontId="47" fillId="2" borderId="0" xfId="0" applyFont="1" applyFill="1" applyAlignment="1">
      <alignment horizontal="left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>
      <alignment horizontal="left" indent="2"/>
    </xf>
    <xf numFmtId="0" fontId="2" fillId="3" borderId="21" xfId="0" applyFont="1" applyFill="1" applyBorder="1" applyAlignment="1">
      <alignment horizontal="left" indent="2"/>
    </xf>
    <xf numFmtId="0" fontId="3" fillId="3" borderId="21" xfId="0" applyFont="1" applyFill="1" applyBorder="1" applyAlignment="1">
      <alignment horizontal="left" indent="2"/>
    </xf>
    <xf numFmtId="0" fontId="3" fillId="3" borderId="22" xfId="0" applyFont="1" applyFill="1" applyBorder="1" applyAlignment="1">
      <alignment horizontal="left" indent="2"/>
    </xf>
    <xf numFmtId="0" fontId="43" fillId="3" borderId="23" xfId="0" applyFont="1" applyFill="1" applyBorder="1" applyAlignment="1">
      <alignment horizontal="left" indent="2"/>
    </xf>
    <xf numFmtId="0" fontId="44" fillId="3" borderId="0" xfId="0" applyFont="1" applyFill="1" applyAlignment="1">
      <alignment horizontal="center"/>
    </xf>
    <xf numFmtId="0" fontId="43" fillId="3" borderId="0" xfId="0" applyFont="1" applyFill="1" applyAlignment="1">
      <alignment horizontal="left" indent="2"/>
    </xf>
    <xf numFmtId="0" fontId="3" fillId="3" borderId="24" xfId="0" applyFont="1" applyFill="1" applyBorder="1" applyAlignment="1">
      <alignment horizontal="left" indent="2"/>
    </xf>
    <xf numFmtId="0" fontId="43" fillId="3" borderId="23" xfId="0" applyFont="1" applyFill="1" applyBorder="1" applyAlignment="1">
      <alignment horizontal="right" vertical="center"/>
    </xf>
    <xf numFmtId="0" fontId="45" fillId="3" borderId="23" xfId="0" applyFont="1" applyFill="1" applyBorder="1" applyAlignment="1">
      <alignment horizontal="left" indent="2"/>
    </xf>
    <xf numFmtId="0" fontId="45" fillId="3" borderId="0" xfId="0" applyFont="1" applyFill="1" applyAlignment="1">
      <alignment horizontal="left" indent="2"/>
    </xf>
    <xf numFmtId="0" fontId="43" fillId="3" borderId="23" xfId="0" applyFont="1" applyFill="1" applyBorder="1" applyAlignment="1">
      <alignment horizontal="right" vertical="center" indent="1"/>
    </xf>
    <xf numFmtId="0" fontId="2" fillId="3" borderId="25" xfId="0" applyFont="1" applyFill="1" applyBorder="1" applyAlignment="1">
      <alignment horizontal="left" indent="2"/>
    </xf>
    <xf numFmtId="0" fontId="2" fillId="3" borderId="26" xfId="0" applyFont="1" applyFill="1" applyBorder="1" applyAlignment="1">
      <alignment horizontal="left" indent="2"/>
    </xf>
    <xf numFmtId="0" fontId="3" fillId="3" borderId="26" xfId="0" applyFont="1" applyFill="1" applyBorder="1" applyAlignment="1">
      <alignment horizontal="left" indent="2"/>
    </xf>
    <xf numFmtId="0" fontId="3" fillId="3" borderId="27" xfId="0" applyFont="1" applyFill="1" applyBorder="1" applyAlignment="1">
      <alignment horizontal="left" indent="2"/>
    </xf>
    <xf numFmtId="0" fontId="43" fillId="9" borderId="0" xfId="0" applyFont="1" applyFill="1" applyAlignment="1">
      <alignment horizontal="left" indent="2"/>
    </xf>
    <xf numFmtId="0" fontId="3" fillId="3" borderId="23" xfId="0" applyFont="1" applyFill="1" applyBorder="1" applyAlignment="1">
      <alignment horizontal="right" vertical="center" indent="1"/>
    </xf>
    <xf numFmtId="0" fontId="7" fillId="3" borderId="23" xfId="0" applyFont="1" applyFill="1" applyBorder="1" applyAlignment="1">
      <alignment horizontal="right" vertical="center" indent="1"/>
    </xf>
    <xf numFmtId="0" fontId="7" fillId="3" borderId="25" xfId="0" applyFont="1" applyFill="1" applyBorder="1" applyAlignment="1">
      <alignment horizontal="right" vertical="center" indent="1"/>
    </xf>
    <xf numFmtId="0" fontId="3" fillId="3" borderId="20" xfId="0" applyFont="1" applyFill="1" applyBorder="1" applyAlignment="1">
      <alignment horizontal="left" indent="2"/>
    </xf>
    <xf numFmtId="0" fontId="13" fillId="3" borderId="21" xfId="0" applyFont="1" applyFill="1" applyBorder="1" applyAlignment="1">
      <alignment horizontal="left" vertical="top" indent="1"/>
    </xf>
    <xf numFmtId="0" fontId="9" fillId="3" borderId="21" xfId="0" applyFont="1" applyFill="1" applyBorder="1" applyAlignment="1">
      <alignment horizontal="left" indent="2"/>
    </xf>
    <xf numFmtId="0" fontId="2" fillId="3" borderId="24" xfId="0" applyFont="1" applyFill="1" applyBorder="1" applyAlignment="1">
      <alignment horizontal="left" indent="2"/>
    </xf>
    <xf numFmtId="0" fontId="2" fillId="3" borderId="23" xfId="0" applyFont="1" applyFill="1" applyBorder="1" applyAlignment="1">
      <alignment horizontal="left" indent="2"/>
    </xf>
    <xf numFmtId="0" fontId="3" fillId="3" borderId="23" xfId="0" applyFont="1" applyFill="1" applyBorder="1" applyAlignment="1">
      <alignment horizontal="left" indent="2"/>
    </xf>
    <xf numFmtId="0" fontId="3" fillId="3" borderId="23" xfId="0" applyFont="1" applyFill="1" applyBorder="1" applyAlignment="1">
      <alignment horizontal="right" vertical="center"/>
    </xf>
    <xf numFmtId="0" fontId="7" fillId="3" borderId="25" xfId="0" applyFont="1" applyFill="1" applyBorder="1" applyAlignment="1">
      <alignment horizontal="right" vertical="center"/>
    </xf>
    <xf numFmtId="0" fontId="2" fillId="3" borderId="27" xfId="0" applyFont="1" applyFill="1" applyBorder="1" applyAlignment="1">
      <alignment horizontal="left" indent="2"/>
    </xf>
    <xf numFmtId="0" fontId="3" fillId="9" borderId="0" xfId="0" applyFont="1" applyFill="1" applyAlignment="1">
      <alignment horizontal="left" indent="2"/>
    </xf>
    <xf numFmtId="0" fontId="10" fillId="3" borderId="0" xfId="0" applyFont="1" applyFill="1" applyAlignment="1">
      <alignment horizontal="center" vertical="top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0" fillId="3" borderId="0" xfId="0" applyFont="1" applyFill="1" applyAlignment="1">
      <alignment horizontal="center" vertical="top"/>
    </xf>
    <xf numFmtId="2" fontId="8" fillId="0" borderId="1" xfId="0" applyNumberFormat="1" applyFont="1" applyBorder="1" applyAlignment="1" applyProtection="1">
      <alignment horizontal="center" vertical="center"/>
      <protection locked="0"/>
    </xf>
    <xf numFmtId="0" fontId="3" fillId="9" borderId="0" xfId="0" applyFont="1" applyFill="1" applyAlignment="1">
      <alignment horizontal="left" indent="1"/>
    </xf>
    <xf numFmtId="0" fontId="7" fillId="3" borderId="0" xfId="0" applyFont="1" applyFill="1" applyAlignment="1">
      <alignment horizontal="center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3" fillId="9" borderId="0" xfId="0" applyFont="1" applyFill="1" applyAlignment="1">
      <alignment horizontal="left" vertical="top" indent="2"/>
    </xf>
    <xf numFmtId="0" fontId="5" fillId="3" borderId="0" xfId="0" applyFont="1" applyFill="1" applyBorder="1" applyAlignment="1">
      <alignment horizontal="left" vertical="top" indent="1"/>
    </xf>
    <xf numFmtId="0" fontId="2" fillId="3" borderId="0" xfId="0" applyFont="1" applyFill="1" applyBorder="1" applyAlignment="1">
      <alignment horizontal="left" vertical="top" indent="2"/>
    </xf>
    <xf numFmtId="0" fontId="48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center"/>
    </xf>
    <xf numFmtId="0" fontId="3" fillId="9" borderId="0" xfId="0" applyFont="1" applyFill="1" applyAlignment="1">
      <alignment horizontal="right" vertical="center" indent="1"/>
    </xf>
    <xf numFmtId="0" fontId="10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 wrapText="1"/>
    </xf>
    <xf numFmtId="0" fontId="30" fillId="3" borderId="0" xfId="0" applyFont="1" applyFill="1" applyAlignment="1" applyProtection="1">
      <alignment horizontal="left" vertical="center"/>
      <protection locked="0"/>
    </xf>
    <xf numFmtId="0" fontId="49" fillId="2" borderId="0" xfId="0" applyFont="1" applyFill="1" applyAlignment="1">
      <alignment horizontal="left" vertical="top" indent="2"/>
    </xf>
    <xf numFmtId="0" fontId="3" fillId="3" borderId="0" xfId="0" applyFont="1" applyFill="1" applyAlignment="1">
      <alignment horizontal="left" vertical="top" indent="1"/>
    </xf>
    <xf numFmtId="0" fontId="50" fillId="3" borderId="0" xfId="0" applyFont="1" applyFill="1" applyAlignment="1" applyProtection="1">
      <alignment horizontal="left" vertical="top" indent="1"/>
      <protection locked="0"/>
    </xf>
    <xf numFmtId="0" fontId="49" fillId="2" borderId="0" xfId="0" applyFont="1" applyFill="1" applyAlignment="1">
      <alignment horizontal="left" indent="2"/>
    </xf>
    <xf numFmtId="166" fontId="8" fillId="4" borderId="1" xfId="0" applyNumberFormat="1" applyFont="1" applyFill="1" applyBorder="1" applyAlignment="1" applyProtection="1">
      <alignment horizontal="center" vertical="center"/>
      <protection locked="0"/>
    </xf>
    <xf numFmtId="49" fontId="14" fillId="4" borderId="11" xfId="0" applyNumberFormat="1" applyFont="1" applyFill="1" applyBorder="1" applyAlignment="1" applyProtection="1">
      <alignment horizontal="left" vertical="top" wrapText="1"/>
      <protection locked="0"/>
    </xf>
    <xf numFmtId="49" fontId="14" fillId="4" borderId="12" xfId="0" applyNumberFormat="1" applyFont="1" applyFill="1" applyBorder="1" applyAlignment="1" applyProtection="1">
      <alignment horizontal="left" vertical="top" wrapText="1"/>
      <protection locked="0"/>
    </xf>
    <xf numFmtId="49" fontId="14" fillId="4" borderId="13" xfId="0" applyNumberFormat="1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>
      <alignment horizontal="center"/>
    </xf>
    <xf numFmtId="2" fontId="8" fillId="4" borderId="11" xfId="0" applyNumberFormat="1" applyFont="1" applyFill="1" applyBorder="1" applyAlignment="1" applyProtection="1">
      <alignment horizontal="center" vertical="center"/>
      <protection locked="0"/>
    </xf>
    <xf numFmtId="2" fontId="8" fillId="4" borderId="13" xfId="0" applyNumberFormat="1" applyFont="1" applyFill="1" applyBorder="1" applyAlignment="1" applyProtection="1">
      <alignment horizontal="center" vertical="center"/>
      <protection locked="0"/>
    </xf>
    <xf numFmtId="49" fontId="8" fillId="4" borderId="11" xfId="0" applyNumberFormat="1" applyFont="1" applyFill="1" applyBorder="1" applyAlignment="1" applyProtection="1">
      <alignment horizontal="left" vertical="top" wrapText="1"/>
      <protection locked="0"/>
    </xf>
    <xf numFmtId="49" fontId="8" fillId="4" borderId="12" xfId="0" applyNumberFormat="1" applyFont="1" applyFill="1" applyBorder="1" applyAlignment="1" applyProtection="1">
      <alignment horizontal="left" vertical="top" wrapText="1"/>
      <protection locked="0"/>
    </xf>
    <xf numFmtId="49" fontId="8" fillId="4" borderId="13" xfId="0" applyNumberFormat="1" applyFont="1" applyFill="1" applyBorder="1" applyAlignment="1" applyProtection="1">
      <alignment horizontal="left" vertical="top" wrapText="1"/>
      <protection locked="0"/>
    </xf>
    <xf numFmtId="22" fontId="8" fillId="4" borderId="11" xfId="0" applyNumberFormat="1" applyFont="1" applyFill="1" applyBorder="1" applyAlignment="1" applyProtection="1">
      <alignment horizontal="center" vertical="center"/>
      <protection locked="0"/>
    </xf>
    <xf numFmtId="22" fontId="8" fillId="4" borderId="12" xfId="0" applyNumberFormat="1" applyFont="1" applyFill="1" applyBorder="1" applyAlignment="1" applyProtection="1">
      <alignment horizontal="center" vertical="center"/>
      <protection locked="0"/>
    </xf>
    <xf numFmtId="22" fontId="8" fillId="4" borderId="13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center" vertical="top"/>
    </xf>
    <xf numFmtId="2" fontId="14" fillId="4" borderId="11" xfId="0" applyNumberFormat="1" applyFont="1" applyFill="1" applyBorder="1" applyAlignment="1" applyProtection="1">
      <alignment horizontal="center" vertical="center"/>
      <protection locked="0"/>
    </xf>
    <xf numFmtId="2" fontId="14" fillId="4" borderId="13" xfId="0" applyNumberFormat="1" applyFont="1" applyFill="1" applyBorder="1" applyAlignment="1" applyProtection="1">
      <alignment horizontal="center" vertical="center"/>
      <protection locked="0"/>
    </xf>
    <xf numFmtId="0" fontId="44" fillId="3" borderId="0" xfId="0" applyFont="1" applyFill="1" applyAlignment="1">
      <alignment horizontal="center"/>
    </xf>
    <xf numFmtId="49" fontId="14" fillId="0" borderId="11" xfId="0" applyNumberFormat="1" applyFont="1" applyBorder="1" applyAlignment="1" applyProtection="1">
      <alignment horizontal="center" vertical="center"/>
      <protection locked="0"/>
    </xf>
    <xf numFmtId="49" fontId="14" fillId="0" borderId="12" xfId="0" applyNumberFormat="1" applyFont="1" applyBorder="1" applyAlignment="1" applyProtection="1">
      <alignment horizontal="center" vertical="center"/>
      <protection locked="0"/>
    </xf>
    <xf numFmtId="49" fontId="14" fillId="0" borderId="13" xfId="0" applyNumberFormat="1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left" vertical="center"/>
      <protection locked="0"/>
    </xf>
    <xf numFmtId="49" fontId="11" fillId="0" borderId="12" xfId="0" applyNumberFormat="1" applyFont="1" applyBorder="1" applyAlignment="1" applyProtection="1">
      <alignment horizontal="left" vertical="center"/>
      <protection locked="0"/>
    </xf>
    <xf numFmtId="49" fontId="11" fillId="0" borderId="13" xfId="0" applyNumberFormat="1" applyFont="1" applyBorder="1" applyAlignment="1" applyProtection="1">
      <alignment horizontal="left" vertical="center"/>
      <protection locked="0"/>
    </xf>
    <xf numFmtId="49" fontId="14" fillId="0" borderId="11" xfId="0" applyNumberFormat="1" applyFont="1" applyBorder="1" applyAlignment="1" applyProtection="1">
      <alignment horizontal="left" vertical="center"/>
      <protection locked="0"/>
    </xf>
    <xf numFmtId="49" fontId="14" fillId="0" borderId="12" xfId="0" applyNumberFormat="1" applyFont="1" applyBorder="1" applyAlignment="1" applyProtection="1">
      <alignment horizontal="left" vertical="center"/>
      <protection locked="0"/>
    </xf>
    <xf numFmtId="49" fontId="14" fillId="0" borderId="13" xfId="0" applyNumberFormat="1" applyFont="1" applyBorder="1" applyAlignment="1" applyProtection="1">
      <alignment horizontal="left" vertical="center"/>
      <protection locked="0"/>
    </xf>
    <xf numFmtId="0" fontId="14" fillId="4" borderId="11" xfId="0" applyFont="1" applyFill="1" applyBorder="1" applyAlignment="1" applyProtection="1">
      <alignment horizontal="center" vertical="center"/>
      <protection locked="0"/>
    </xf>
    <xf numFmtId="0" fontId="14" fillId="4" borderId="12" xfId="0" applyFont="1" applyFill="1" applyBorder="1" applyAlignment="1" applyProtection="1">
      <alignment horizontal="center" vertical="center"/>
      <protection locked="0"/>
    </xf>
    <xf numFmtId="0" fontId="14" fillId="4" borderId="13" xfId="0" applyFont="1" applyFill="1" applyBorder="1" applyAlignment="1" applyProtection="1">
      <alignment horizontal="center" vertical="center"/>
      <protection locked="0"/>
    </xf>
    <xf numFmtId="1" fontId="14" fillId="0" borderId="11" xfId="0" applyNumberFormat="1" applyFont="1" applyBorder="1" applyAlignment="1" applyProtection="1">
      <alignment horizontal="center" vertical="center" wrapText="1"/>
      <protection locked="0"/>
    </xf>
    <xf numFmtId="1" fontId="14" fillId="0" borderId="12" xfId="0" applyNumberFormat="1" applyFont="1" applyBorder="1" applyAlignment="1" applyProtection="1">
      <alignment horizontal="center" vertical="center"/>
      <protection locked="0"/>
    </xf>
    <xf numFmtId="1" fontId="14" fillId="0" borderId="13" xfId="0" applyNumberFormat="1" applyFont="1" applyBorder="1" applyAlignment="1" applyProtection="1">
      <alignment horizontal="center" vertical="center"/>
      <protection locked="0"/>
    </xf>
    <xf numFmtId="166" fontId="14" fillId="0" borderId="11" xfId="0" applyNumberFormat="1" applyFont="1" applyBorder="1" applyAlignment="1" applyProtection="1">
      <alignment horizontal="center" vertical="center" wrapText="1"/>
      <protection locked="0"/>
    </xf>
    <xf numFmtId="166" fontId="14" fillId="0" borderId="12" xfId="0" applyNumberFormat="1" applyFont="1" applyBorder="1" applyAlignment="1" applyProtection="1">
      <alignment horizontal="center" vertical="center" wrapText="1"/>
      <protection locked="0"/>
    </xf>
    <xf numFmtId="166" fontId="14" fillId="0" borderId="13" xfId="0" applyNumberFormat="1" applyFont="1" applyBorder="1" applyAlignment="1" applyProtection="1">
      <alignment horizontal="center" vertical="center" wrapText="1"/>
      <protection locked="0"/>
    </xf>
    <xf numFmtId="49" fontId="14" fillId="0" borderId="11" xfId="0" applyNumberFormat="1" applyFont="1" applyBorder="1" applyAlignment="1" applyProtection="1">
      <alignment horizontal="center" vertical="center" wrapText="1"/>
      <protection locked="0"/>
    </xf>
    <xf numFmtId="49" fontId="14" fillId="0" borderId="12" xfId="0" applyNumberFormat="1" applyFont="1" applyBorder="1" applyAlignment="1" applyProtection="1">
      <alignment horizontal="center" vertical="center" wrapText="1"/>
      <protection locked="0"/>
    </xf>
    <xf numFmtId="49" fontId="14" fillId="0" borderId="13" xfId="0" applyNumberFormat="1" applyFont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6" xfId="0" applyFont="1" applyFill="1" applyBorder="1" applyAlignment="1">
      <alignment horizontal="center"/>
    </xf>
    <xf numFmtId="165" fontId="8" fillId="4" borderId="11" xfId="0" applyNumberFormat="1" applyFont="1" applyFill="1" applyBorder="1" applyAlignment="1" applyProtection="1">
      <alignment horizontal="center" vertical="center"/>
      <protection locked="0"/>
    </xf>
    <xf numFmtId="165" fontId="8" fillId="4" borderId="12" xfId="0" applyNumberFormat="1" applyFont="1" applyFill="1" applyBorder="1" applyAlignment="1" applyProtection="1">
      <alignment horizontal="center" vertical="center"/>
      <protection locked="0"/>
    </xf>
    <xf numFmtId="165" fontId="8" fillId="4" borderId="13" xfId="0" applyNumberFormat="1" applyFont="1" applyFill="1" applyBorder="1" applyAlignment="1" applyProtection="1">
      <alignment horizontal="center" vertical="center"/>
      <protection locked="0"/>
    </xf>
    <xf numFmtId="166" fontId="8" fillId="4" borderId="11" xfId="0" applyNumberFormat="1" applyFont="1" applyFill="1" applyBorder="1" applyAlignment="1" applyProtection="1">
      <alignment horizontal="center" vertical="center"/>
      <protection locked="0"/>
    </xf>
    <xf numFmtId="166" fontId="8" fillId="4" borderId="12" xfId="0" applyNumberFormat="1" applyFont="1" applyFill="1" applyBorder="1" applyAlignment="1" applyProtection="1">
      <alignment horizontal="center" vertical="center"/>
      <protection locked="0"/>
    </xf>
    <xf numFmtId="166" fontId="8" fillId="4" borderId="13" xfId="0" applyNumberFormat="1" applyFont="1" applyFill="1" applyBorder="1" applyAlignment="1" applyProtection="1">
      <alignment horizontal="center" vertical="center"/>
      <protection locked="0"/>
    </xf>
    <xf numFmtId="2" fontId="8" fillId="4" borderId="12" xfId="0" applyNumberFormat="1" applyFont="1" applyFill="1" applyBorder="1" applyAlignment="1" applyProtection="1">
      <alignment horizontal="center" vertical="center"/>
      <protection locked="0"/>
    </xf>
    <xf numFmtId="1" fontId="8" fillId="0" borderId="11" xfId="0" applyNumberFormat="1" applyFont="1" applyBorder="1" applyAlignment="1" applyProtection="1">
      <alignment horizontal="center" vertical="center"/>
      <protection locked="0"/>
    </xf>
    <xf numFmtId="1" fontId="8" fillId="0" borderId="12" xfId="0" applyNumberFormat="1" applyFont="1" applyBorder="1" applyAlignment="1" applyProtection="1">
      <alignment horizontal="center" vertical="center"/>
      <protection locked="0"/>
    </xf>
    <xf numFmtId="1" fontId="8" fillId="0" borderId="13" xfId="0" applyNumberFormat="1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left" vertical="center"/>
      <protection locked="0"/>
    </xf>
    <xf numFmtId="49" fontId="8" fillId="0" borderId="12" xfId="0" applyNumberFormat="1" applyFont="1" applyBorder="1" applyAlignment="1" applyProtection="1">
      <alignment horizontal="left" vertical="center"/>
      <protection locked="0"/>
    </xf>
    <xf numFmtId="49" fontId="8" fillId="0" borderId="13" xfId="0" applyNumberFormat="1" applyFont="1" applyBorder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center" wrapText="1"/>
    </xf>
    <xf numFmtId="49" fontId="8" fillId="4" borderId="11" xfId="0" applyNumberFormat="1" applyFont="1" applyFill="1" applyBorder="1" applyAlignment="1" applyProtection="1">
      <alignment horizontal="left" vertical="top"/>
      <protection locked="0"/>
    </xf>
    <xf numFmtId="49" fontId="8" fillId="4" borderId="13" xfId="0" applyNumberFormat="1" applyFont="1" applyFill="1" applyBorder="1" applyAlignment="1" applyProtection="1">
      <alignment horizontal="left" vertical="top"/>
      <protection locked="0"/>
    </xf>
    <xf numFmtId="0" fontId="10" fillId="3" borderId="0" xfId="0" applyFont="1" applyFill="1" applyAlignment="1">
      <alignment horizontal="center"/>
    </xf>
    <xf numFmtId="164" fontId="8" fillId="4" borderId="11" xfId="0" applyNumberFormat="1" applyFont="1" applyFill="1" applyBorder="1" applyAlignment="1" applyProtection="1">
      <alignment horizontal="center" vertical="center"/>
      <protection locked="0"/>
    </xf>
    <xf numFmtId="164" fontId="8" fillId="4" borderId="13" xfId="0" applyNumberFormat="1" applyFont="1" applyFill="1" applyBorder="1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</cellXfs>
  <cellStyles count="4">
    <cellStyle name="Hyperlink" xfId="3" builtinId="8"/>
    <cellStyle name="Input" xfId="2" builtinId="20"/>
    <cellStyle name="Neutral" xfId="1" builtinId="28"/>
    <cellStyle name="Normal" xfId="0" builtinId="0"/>
  </cellStyles>
  <dxfs count="92">
    <dxf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0" tint="-0.34998626667073579"/>
      </font>
    </dxf>
    <dxf>
      <font>
        <color theme="0" tint="-0.34998626667073579"/>
      </font>
      <fill>
        <patternFill>
          <bgColor theme="0" tint="-4.9989318521683403E-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 tint="-0.499984740745262"/>
      </font>
    </dxf>
    <dxf>
      <font>
        <color theme="0" tint="-0.499984740745262"/>
      </font>
    </dxf>
    <dxf>
      <font>
        <color theme="0" tint="-0.34998626667073579"/>
      </font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rgb="FFC00000"/>
      </font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</dxf>
    <dxf>
      <font>
        <color rgb="FFEFEEEC"/>
      </font>
    </dxf>
    <dxf>
      <font>
        <color theme="0" tint="-0.499984740745262"/>
      </font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</dxf>
    <dxf>
      <font>
        <color rgb="FFEFEEEC"/>
      </font>
    </dxf>
    <dxf>
      <font>
        <color rgb="FFEFEEEC"/>
      </font>
    </dxf>
    <dxf>
      <font>
        <color rgb="FFEFEEEC"/>
      </font>
    </dxf>
  </dxfs>
  <tableStyles count="0" defaultTableStyle="TableStyleMedium2" defaultPivotStyle="PivotStyleLight16"/>
  <colors>
    <mruColors>
      <color rgb="FFEFEEEC"/>
      <color rgb="FFFFFFFF"/>
      <color rgb="FFEEEEFC"/>
      <color rgb="FFD1CEC9"/>
      <color rgb="FFEFEEED"/>
      <color rgb="FF0079C1"/>
      <color rgb="FF253C77"/>
      <color rgb="FF8E0000"/>
      <color rgb="FFD71920"/>
      <color rgb="FFA9A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12788</xdr:colOff>
      <xdr:row>0</xdr:row>
      <xdr:rowOff>8312</xdr:rowOff>
    </xdr:from>
    <xdr:to>
      <xdr:col>12</xdr:col>
      <xdr:colOff>2627</xdr:colOff>
      <xdr:row>7</xdr:row>
      <xdr:rowOff>90534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8" y="8312"/>
          <a:ext cx="6967132" cy="1415722"/>
        </a:xfrm>
        <a:prstGeom prst="rect">
          <a:avLst/>
        </a:prstGeom>
      </xdr:spPr>
    </xdr:pic>
    <xdr:clientData/>
  </xdr:twoCellAnchor>
  <xdr:twoCellAnchor>
    <xdr:from>
      <xdr:col>3</xdr:col>
      <xdr:colOff>58541</xdr:colOff>
      <xdr:row>130</xdr:row>
      <xdr:rowOff>99616</xdr:rowOff>
    </xdr:from>
    <xdr:to>
      <xdr:col>8</xdr:col>
      <xdr:colOff>257694</xdr:colOff>
      <xdr:row>133</xdr:row>
      <xdr:rowOff>88872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552" y="16841449"/>
          <a:ext cx="3191735" cy="56283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12788</xdr:rowOff>
    </xdr:from>
    <xdr:ext cx="7614457" cy="119688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0" y="12788"/>
          <a:ext cx="7614457" cy="11968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CA" sz="1800" b="1">
              <a:solidFill>
                <a:schemeClr val="bg1"/>
              </a:solidFill>
              <a:latin typeface="Arial Black" panose="020B0A04020102020204" pitchFamily="34" charset="0"/>
            </a:rPr>
            <a:t>Northern Canada VTS</a:t>
          </a:r>
          <a:r>
            <a:rPr lang="fr-CA" sz="1800" b="1" baseline="0">
              <a:solidFill>
                <a:schemeClr val="bg1"/>
              </a:solidFill>
              <a:latin typeface="Arial Black" panose="020B0A04020102020204" pitchFamily="34" charset="0"/>
            </a:rPr>
            <a:t> Zone Sailing Plan Report</a:t>
          </a:r>
          <a:endParaRPr lang="fr-CA" sz="2400" b="1">
            <a:solidFill>
              <a:schemeClr val="bg1"/>
            </a:solidFill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1</xdr:col>
      <xdr:colOff>95725</xdr:colOff>
      <xdr:row>0</xdr:row>
      <xdr:rowOff>156973</xdr:rowOff>
    </xdr:from>
    <xdr:to>
      <xdr:col>3</xdr:col>
      <xdr:colOff>555840</xdr:colOff>
      <xdr:row>5</xdr:row>
      <xdr:rowOff>113567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56" y="156973"/>
          <a:ext cx="701903" cy="909094"/>
        </a:xfrm>
        <a:prstGeom prst="rect">
          <a:avLst/>
        </a:prstGeom>
      </xdr:spPr>
    </xdr:pic>
    <xdr:clientData/>
  </xdr:twoCellAnchor>
  <xdr:twoCellAnchor editAs="oneCell">
    <xdr:from>
      <xdr:col>9</xdr:col>
      <xdr:colOff>915483</xdr:colOff>
      <xdr:row>131</xdr:row>
      <xdr:rowOff>91441</xdr:rowOff>
    </xdr:from>
    <xdr:to>
      <xdr:col>10</xdr:col>
      <xdr:colOff>814649</xdr:colOff>
      <xdr:row>133</xdr:row>
      <xdr:rowOff>30199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988" y="17024466"/>
          <a:ext cx="1445334" cy="3211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1905000</xdr:colOff>
      <xdr:row>64</xdr:row>
      <xdr:rowOff>114300</xdr:rowOff>
    </xdr:from>
    <xdr:to>
      <xdr:col>8</xdr:col>
      <xdr:colOff>3170</xdr:colOff>
      <xdr:row>66</xdr:row>
      <xdr:rowOff>34009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3700" y="11772900"/>
          <a:ext cx="1174745" cy="300709"/>
        </a:xfrm>
        <a:prstGeom prst="rect">
          <a:avLst/>
        </a:prstGeom>
      </xdr:spPr>
    </xdr:pic>
    <xdr:clientData/>
  </xdr:twoCellAnchor>
  <xdr:twoCellAnchor editAs="oneCell">
    <xdr:from>
      <xdr:col>0</xdr:col>
      <xdr:colOff>8313</xdr:colOff>
      <xdr:row>0</xdr:row>
      <xdr:rowOff>0</xdr:rowOff>
    </xdr:from>
    <xdr:to>
      <xdr:col>9</xdr:col>
      <xdr:colOff>520</xdr:colOff>
      <xdr:row>4</xdr:row>
      <xdr:rowOff>171226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179"/>
        <a:stretch/>
      </xdr:blipFill>
      <xdr:spPr>
        <a:xfrm>
          <a:off x="8313" y="0"/>
          <a:ext cx="13416742" cy="935997"/>
        </a:xfrm>
        <a:prstGeom prst="rect">
          <a:avLst/>
        </a:prstGeom>
      </xdr:spPr>
    </xdr:pic>
    <xdr:clientData/>
  </xdr:twoCellAnchor>
  <xdr:twoCellAnchor>
    <xdr:from>
      <xdr:col>3</xdr:col>
      <xdr:colOff>60083</xdr:colOff>
      <xdr:row>63</xdr:row>
      <xdr:rowOff>56418</xdr:rowOff>
    </xdr:from>
    <xdr:to>
      <xdr:col>3</xdr:col>
      <xdr:colOff>2926080</xdr:colOff>
      <xdr:row>66</xdr:row>
      <xdr:rowOff>49940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596" y="12209625"/>
          <a:ext cx="2865997" cy="567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4079319</xdr:colOff>
      <xdr:row>38</xdr:row>
      <xdr:rowOff>102008</xdr:rowOff>
    </xdr:from>
    <xdr:to>
      <xdr:col>4</xdr:col>
      <xdr:colOff>5310274</xdr:colOff>
      <xdr:row>40</xdr:row>
      <xdr:rowOff>21715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450" y="9620081"/>
          <a:ext cx="1373830" cy="302093"/>
        </a:xfrm>
        <a:prstGeom prst="rect">
          <a:avLst/>
        </a:prstGeom>
      </xdr:spPr>
    </xdr:pic>
    <xdr:clientData/>
  </xdr:twoCellAnchor>
  <xdr:twoCellAnchor editAs="oneCell">
    <xdr:from>
      <xdr:col>0</xdr:col>
      <xdr:colOff>8313</xdr:colOff>
      <xdr:row>0</xdr:row>
      <xdr:rowOff>0</xdr:rowOff>
    </xdr:from>
    <xdr:to>
      <xdr:col>6</xdr:col>
      <xdr:colOff>172</xdr:colOff>
      <xdr:row>4</xdr:row>
      <xdr:rowOff>171226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179"/>
        <a:stretch/>
      </xdr:blipFill>
      <xdr:spPr>
        <a:xfrm>
          <a:off x="8313" y="0"/>
          <a:ext cx="8794864" cy="935997"/>
        </a:xfrm>
        <a:prstGeom prst="rect">
          <a:avLst/>
        </a:prstGeom>
      </xdr:spPr>
    </xdr:pic>
    <xdr:clientData/>
  </xdr:twoCellAnchor>
  <xdr:twoCellAnchor>
    <xdr:from>
      <xdr:col>2</xdr:col>
      <xdr:colOff>163487</xdr:colOff>
      <xdr:row>37</xdr:row>
      <xdr:rowOff>90509</xdr:rowOff>
    </xdr:from>
    <xdr:to>
      <xdr:col>4</xdr:col>
      <xdr:colOff>839588</xdr:colOff>
      <xdr:row>40</xdr:row>
      <xdr:rowOff>66951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305" y="9417389"/>
          <a:ext cx="2970414" cy="5500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1212</xdr:colOff>
      <xdr:row>4</xdr:row>
      <xdr:rowOff>171226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179"/>
        <a:stretch/>
      </xdr:blipFill>
      <xdr:spPr>
        <a:xfrm>
          <a:off x="0" y="0"/>
          <a:ext cx="8221287" cy="935997"/>
        </a:xfrm>
        <a:prstGeom prst="rect">
          <a:avLst/>
        </a:prstGeom>
      </xdr:spPr>
    </xdr:pic>
    <xdr:clientData/>
  </xdr:twoCellAnchor>
  <xdr:twoCellAnchor>
    <xdr:from>
      <xdr:col>3</xdr:col>
      <xdr:colOff>100010</xdr:colOff>
      <xdr:row>35</xdr:row>
      <xdr:rowOff>259080</xdr:rowOff>
    </xdr:from>
    <xdr:to>
      <xdr:col>6</xdr:col>
      <xdr:colOff>932774</xdr:colOff>
      <xdr:row>38</xdr:row>
      <xdr:rowOff>114299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0" y="4343400"/>
          <a:ext cx="2707284" cy="525779"/>
        </a:xfrm>
        <a:prstGeom prst="rect">
          <a:avLst/>
        </a:prstGeom>
      </xdr:spPr>
    </xdr:pic>
    <xdr:clientData/>
  </xdr:twoCellAnchor>
  <xdr:twoCellAnchor editAs="oneCell">
    <xdr:from>
      <xdr:col>7</xdr:col>
      <xdr:colOff>922712</xdr:colOff>
      <xdr:row>36</xdr:row>
      <xdr:rowOff>144780</xdr:rowOff>
    </xdr:from>
    <xdr:to>
      <xdr:col>10</xdr:col>
      <xdr:colOff>50461</xdr:colOff>
      <xdr:row>38</xdr:row>
      <xdr:rowOff>60831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0676" y="4500649"/>
          <a:ext cx="1380498" cy="298437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refreshOnLoad="1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reportType" tableColumnId="1"/>
      <queryTableField id="2" name="reportVersion" tableColumnId="2"/>
    </queryTableFields>
  </queryTableRefresh>
</queryTable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8" name="Table4948" displayName="Table4948" ref="G5:H114" totalsRowShown="0" headerRowDxfId="64" dataDxfId="63">
  <autoFilter ref="G5:H114"/>
  <sortState ref="G6:H114">
    <sortCondition ref="H5:H114"/>
  </sortState>
  <tableColumns count="2">
    <tableColumn id="1" name="UNLOCODE" dataDxfId="62"/>
    <tableColumn id="2" name="Location" dataDxfId="61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id="17" name="Table57404657" displayName="Table57404657" ref="A83:B85" totalsRowShown="0" headerRowDxfId="28" dataDxfId="27">
  <autoFilter ref="A83:B85"/>
  <tableColumns count="2">
    <tableColumn id="1" name="UNLOCODE" dataDxfId="26"/>
    <tableColumn id="2" name="Location" dataDxfId="25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id="18" name="Table47164758" displayName="Table47164758" ref="A88:B89" totalsRowShown="0" headerRowDxfId="24" dataDxfId="23">
  <autoFilter ref="A88:B89"/>
  <tableColumns count="2">
    <tableColumn id="1" name="UNLOCODE" dataDxfId="22"/>
    <tableColumn id="2" name="Location" dataDxfId="21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id="19" name="Table19" displayName="Table19" ref="S5:T26" totalsRowShown="0" headerRowCellStyle="Normal" dataCellStyle="Normal">
  <autoFilter ref="S5:T26"/>
  <sortState ref="S6:T26">
    <sortCondition ref="T5:T26"/>
  </sortState>
  <tableColumns count="2">
    <tableColumn id="1" name="UNLOCODE" dataCellStyle="Normal"/>
    <tableColumn id="2" name="Location" dataCellStyle="Normal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id="5" name="IceClassesList" displayName="IceClassesList" ref="A2:C41" totalsRowShown="0" headerRowDxfId="20" dataDxfId="19">
  <autoFilter ref="A2:C41"/>
  <tableColumns count="3">
    <tableColumn id="1" name="name" dataDxfId="18"/>
    <tableColumn id="3" name="id" dataDxfId="17"/>
    <tableColumn id="2" name="iceClassCode" dataDxfId="16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6" name="ClassificationSocietiesList" displayName="ClassificationSocietiesList" ref="D2:F43" totalsRowShown="0" headerRowDxfId="15" dataDxfId="14">
  <autoFilter ref="D2:F43"/>
  <tableColumns count="3">
    <tableColumn id="2" name="organisationName" dataDxfId="13"/>
    <tableColumn id="5" name="id" dataDxfId="12"/>
    <tableColumn id="3" name="partySymbol" dataDxfId="1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" name="DefectsList" displayName="DefectsList" ref="G2:I23" totalsRowShown="0">
  <autoFilter ref="G2:I23"/>
  <tableColumns count="3">
    <tableColumn id="3" name="name"/>
    <tableColumn id="1" name="type"/>
    <tableColumn id="2" name="defectTypeCode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" name="UnitsList" displayName="UnitsList" ref="J2:L14" totalsRowShown="0">
  <autoFilter ref="J2:L14"/>
  <tableColumns count="3">
    <tableColumn id="1" name="name"/>
    <tableColumn id="2" name="id"/>
    <tableColumn id="3" name="measuringUnitCode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7" name="ImoClassesList" displayName="ImoClassesList" ref="M2:O35" totalsRowShown="0" headerRowDxfId="10" dataDxfId="8" headerRowBorderDxfId="9" tableBorderDxfId="7" totalsRowBorderDxfId="6">
  <autoFilter ref="M2:O35"/>
  <tableColumns count="3">
    <tableColumn id="1" name="name" dataDxfId="5"/>
    <tableColumn id="2" name="id" dataDxfId="4"/>
    <tableColumn id="3" name="cargoTypeCode" dataDxfId="3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4" name="CargoList" displayName="CargoList" ref="P2:R166" totalsRowShown="0">
  <autoFilter ref="P2:R166"/>
  <tableColumns count="3">
    <tableColumn id="1" name="name"/>
    <tableColumn id="2" name="id"/>
    <tableColumn id="3" name="cargoTypeCode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" name="cvms_vts_report_versions" displayName="cvms_vts_report_versions" ref="A2:B6" tableType="queryTable" totalsRowCount="1">
  <autoFilter ref="A2:B5"/>
  <tableColumns count="2">
    <tableColumn id="1" uniqueName="1" name="reportType" queryTableFieldId="1" dataDxfId="2"/>
    <tableColumn id="2" uniqueName="2" name="reportVersion" totalsRowFunction="custom" queryTableFieldId="2" dataDxfId="1" totalsRowDxfId="0">
      <totalsRowFormula>VLOOKUP(reportType,cvms_vts_report_versions[],2,FALSE)</totalsRow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9" name="Table5449" displayName="Table5449" ref="A5:B29" totalsRowShown="0" headerRowDxfId="60" dataDxfId="59">
  <autoFilter ref="A5:B29"/>
  <sortState ref="A6:B29">
    <sortCondition ref="B5:B29"/>
  </sortState>
  <tableColumns count="2">
    <tableColumn id="1" name="UNLOCODE" dataDxfId="58"/>
    <tableColumn id="2" name="Location" dataDxfId="57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10" name="Table5550" displayName="Table5550" ref="M5:N62" totalsRowShown="0" headerRowDxfId="56" dataDxfId="55">
  <autoFilter ref="M5:N62"/>
  <tableColumns count="2">
    <tableColumn id="1" name="UNLOCODE" dataDxfId="54"/>
    <tableColumn id="2" name="Location" dataDxfId="53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id="11" name="Table5851" displayName="Table5851" ref="P5:Q131" totalsRowShown="0" headerRowDxfId="52" dataDxfId="51">
  <autoFilter ref="P5:Q131"/>
  <sortState ref="P6:Q131">
    <sortCondition ref="P6:P131"/>
  </sortState>
  <tableColumns count="2">
    <tableColumn id="1" name="UNLOCODE" dataDxfId="50"/>
    <tableColumn id="2" name="Location" dataDxfId="49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id="12" name="Table521452" displayName="Table521452" ref="A32:B80" totalsRowShown="0" headerRowDxfId="48" dataDxfId="47">
  <autoFilter ref="A32:B80"/>
  <sortState ref="A33:B80">
    <sortCondition ref="B32:B80"/>
  </sortState>
  <tableColumns count="2">
    <tableColumn id="1" name="UNLOCODE" dataDxfId="46"/>
    <tableColumn id="2" name="Location" dataDxfId="45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id="13" name="Table513953" displayName="Table513953" ref="D5:E74" totalsRowShown="0" headerRowDxfId="44" dataDxfId="43">
  <autoFilter ref="D5:E74"/>
  <sortState ref="D6:E73">
    <sortCondition ref="D6:D73"/>
  </sortState>
  <tableColumns count="2">
    <tableColumn id="1" name="UNLOCODE" dataDxfId="42"/>
    <tableColumn id="2" name="Location" dataDxfId="41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id="14" name="Table534354" displayName="Table534354" ref="J5:K43" totalsRowShown="0" headerRowDxfId="40" dataDxfId="39">
  <autoFilter ref="J5:K43"/>
  <tableColumns count="2">
    <tableColumn id="1" name="UNLOCODE" dataDxfId="38"/>
    <tableColumn id="2" name="Location" dataDxfId="37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id="15" name="Table56153414455" displayName="Table56153414455" ref="J46:K63" totalsRowShown="0" headerRowDxfId="36" dataDxfId="35">
  <autoFilter ref="J46:K63"/>
  <sortState ref="J47:K63">
    <sortCondition ref="J7:J23"/>
  </sortState>
  <tableColumns count="2">
    <tableColumn id="1" name="UNLOCODE" dataDxfId="34"/>
    <tableColumn id="2" name="Location" dataDxfId="33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id="16" name="Table5015424556" displayName="Table5015424556" ref="J66:K70" totalsRowShown="0" headerRowDxfId="32" dataDxfId="31">
  <autoFilter ref="J66:K70"/>
  <tableColumns count="2">
    <tableColumn id="1" name="UNLOCODE" dataDxfId="30"/>
    <tableColumn id="2" name="Location" dataDxfId="29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unece.org/trade/cefact/unlocode-code-list-country-and-territory" TargetMode="Externa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7" Type="http://schemas.openxmlformats.org/officeDocument/2006/relationships/table" Target="../tables/table18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8E0000"/>
  </sheetPr>
  <dimension ref="A1:M153"/>
  <sheetViews>
    <sheetView tabSelected="1" zoomScale="115" zoomScaleNormal="115" zoomScaleSheetLayoutView="100" workbookViewId="0">
      <selection activeCell="E13" sqref="E13:H13"/>
    </sheetView>
  </sheetViews>
  <sheetFormatPr defaultColWidth="8.85546875" defaultRowHeight="12.75" x14ac:dyDescent="0.2"/>
  <cols>
    <col min="1" max="1" width="1.7109375" style="1" customWidth="1"/>
    <col min="2" max="2" width="2.28515625" style="66" customWidth="1"/>
    <col min="3" max="3" width="1.28515625" style="1" customWidth="1"/>
    <col min="4" max="4" width="19.7109375" style="1" customWidth="1"/>
    <col min="5" max="7" width="5.85546875" style="1" customWidth="1"/>
    <col min="8" max="8" width="2.7109375" style="1" customWidth="1"/>
    <col min="9" max="9" width="18.42578125" style="1" customWidth="1"/>
    <col min="10" max="10" width="20.7109375" style="1" customWidth="1"/>
    <col min="11" max="11" width="13.28515625" style="1" customWidth="1"/>
    <col min="12" max="12" width="4" style="1" customWidth="1"/>
    <col min="13" max="15" width="15.85546875" style="1" customWidth="1"/>
    <col min="16" max="17" width="10.85546875" style="1" customWidth="1"/>
    <col min="18" max="16384" width="8.85546875" style="1"/>
  </cols>
  <sheetData>
    <row r="1" spans="1:12" ht="15" customHeight="1" x14ac:dyDescent="0.2">
      <c r="A1" s="7"/>
      <c r="B1" s="67"/>
      <c r="C1" s="8"/>
      <c r="D1" s="8"/>
      <c r="E1" s="8"/>
      <c r="F1" s="8"/>
      <c r="G1" s="8"/>
      <c r="H1" s="8"/>
      <c r="I1" s="8"/>
      <c r="J1" s="8"/>
      <c r="K1" s="8"/>
      <c r="L1" s="28"/>
    </row>
    <row r="2" spans="1:12" ht="15" customHeight="1" x14ac:dyDescent="0.2">
      <c r="A2" s="2"/>
      <c r="B2" s="65"/>
      <c r="C2" s="3"/>
      <c r="D2" s="3"/>
      <c r="E2" s="3"/>
      <c r="F2" s="3"/>
      <c r="G2" s="3"/>
      <c r="H2" s="3"/>
      <c r="I2" s="3"/>
      <c r="J2" s="3"/>
      <c r="K2" s="3"/>
      <c r="L2" s="29"/>
    </row>
    <row r="3" spans="1:12" ht="15" customHeight="1" x14ac:dyDescent="0.2">
      <c r="A3" s="2"/>
      <c r="B3" s="65"/>
      <c r="C3" s="3"/>
      <c r="D3" s="3"/>
      <c r="E3" s="3"/>
      <c r="F3" s="3"/>
      <c r="G3" s="3"/>
      <c r="H3" s="3"/>
      <c r="I3" s="3"/>
      <c r="J3" s="3"/>
      <c r="K3" s="3"/>
      <c r="L3" s="29"/>
    </row>
    <row r="4" spans="1:12" ht="15" customHeight="1" x14ac:dyDescent="0.2">
      <c r="A4" s="2"/>
      <c r="B4" s="65"/>
      <c r="C4" s="3"/>
      <c r="D4" s="3"/>
      <c r="E4" s="3"/>
      <c r="F4" s="3"/>
      <c r="G4" s="3"/>
      <c r="H4" s="3"/>
      <c r="I4" s="3"/>
      <c r="J4" s="3"/>
      <c r="K4" s="3"/>
      <c r="L4" s="29"/>
    </row>
    <row r="5" spans="1:12" ht="15" customHeight="1" x14ac:dyDescent="0.2">
      <c r="A5" s="2"/>
      <c r="B5" s="65"/>
      <c r="C5" s="3"/>
      <c r="D5" s="3"/>
      <c r="E5" s="3"/>
      <c r="F5" s="3"/>
      <c r="G5" s="3"/>
      <c r="H5" s="3"/>
      <c r="I5" s="3"/>
      <c r="J5" s="3"/>
      <c r="K5" s="3"/>
      <c r="L5" s="29"/>
    </row>
    <row r="6" spans="1:12" ht="15" customHeight="1" x14ac:dyDescent="0.2">
      <c r="A6" s="2"/>
      <c r="B6" s="65"/>
      <c r="C6" s="3"/>
      <c r="D6" s="3"/>
      <c r="E6" s="3"/>
      <c r="F6" s="3"/>
      <c r="G6" s="3"/>
      <c r="H6" s="3"/>
      <c r="I6" s="3"/>
      <c r="J6" s="3"/>
      <c r="K6" s="3"/>
      <c r="L6" s="29"/>
    </row>
    <row r="7" spans="1:12" ht="15" customHeight="1" x14ac:dyDescent="0.2">
      <c r="A7" s="2"/>
      <c r="B7" s="65"/>
      <c r="C7" s="3"/>
      <c r="D7" s="3"/>
      <c r="E7" s="3"/>
      <c r="F7" s="3"/>
      <c r="G7" s="3"/>
      <c r="H7" s="3"/>
      <c r="I7" s="3"/>
      <c r="J7" s="3"/>
      <c r="K7" s="3"/>
      <c r="L7" s="29"/>
    </row>
    <row r="8" spans="1:12" ht="15" customHeight="1" x14ac:dyDescent="0.2">
      <c r="A8" s="2"/>
      <c r="B8" s="65"/>
      <c r="C8" s="3"/>
      <c r="D8" s="3"/>
      <c r="E8" s="3"/>
      <c r="F8" s="3"/>
      <c r="G8" s="3"/>
      <c r="H8" s="3"/>
      <c r="I8" s="3"/>
      <c r="J8" s="3"/>
      <c r="K8" s="3"/>
      <c r="L8" s="29"/>
    </row>
    <row r="9" spans="1:12" ht="15" customHeight="1" x14ac:dyDescent="0.2">
      <c r="A9" s="2"/>
      <c r="B9" s="65"/>
      <c r="C9" s="3"/>
      <c r="D9" s="3"/>
      <c r="E9" s="3"/>
      <c r="F9" s="3"/>
      <c r="G9" s="3"/>
      <c r="H9" s="30"/>
      <c r="I9" s="30"/>
      <c r="J9" s="30" t="s">
        <v>18</v>
      </c>
      <c r="K9" s="46" t="s">
        <v>1729</v>
      </c>
      <c r="L9" s="29"/>
    </row>
    <row r="10" spans="1:12" s="120" customFormat="1" ht="15" customHeight="1" x14ac:dyDescent="0.2">
      <c r="A10" s="116"/>
      <c r="B10" s="117"/>
      <c r="C10" s="118"/>
      <c r="D10" s="118"/>
      <c r="E10" s="118"/>
      <c r="F10" s="118"/>
      <c r="G10" s="118"/>
      <c r="H10" s="118"/>
      <c r="I10" s="118"/>
      <c r="J10" s="118"/>
      <c r="K10" s="126" t="str">
        <f>IF(compareVersionsPatch, "", "A new version of this document is available at https://e-navigation.canada.ca/topics/traffic/index-en")</f>
        <v/>
      </c>
      <c r="L10" s="119"/>
    </row>
    <row r="11" spans="1:12" s="12" customFormat="1" ht="21" customHeight="1" thickBot="1" x14ac:dyDescent="0.3">
      <c r="A11" s="9"/>
      <c r="B11" s="65"/>
      <c r="C11" s="64"/>
      <c r="D11" s="10" t="s">
        <v>0</v>
      </c>
      <c r="E11" s="10"/>
      <c r="F11" s="10"/>
      <c r="G11" s="10"/>
      <c r="H11" s="11"/>
      <c r="I11" s="11"/>
      <c r="J11" s="11"/>
      <c r="K11" s="11"/>
      <c r="L11" s="31"/>
    </row>
    <row r="12" spans="1:12" ht="15" customHeight="1" thickTop="1" x14ac:dyDescent="0.2">
      <c r="A12" s="6"/>
      <c r="B12" s="65"/>
      <c r="C12" s="32"/>
      <c r="D12" s="32"/>
      <c r="E12" s="32"/>
      <c r="F12" s="32"/>
      <c r="G12" s="32"/>
      <c r="H12" s="3"/>
      <c r="I12" s="3"/>
      <c r="J12" s="3"/>
      <c r="K12" s="3"/>
      <c r="L12" s="29"/>
    </row>
    <row r="13" spans="1:12" ht="15" customHeight="1" x14ac:dyDescent="0.2">
      <c r="A13" s="2"/>
      <c r="B13" s="65" t="s">
        <v>594</v>
      </c>
      <c r="C13" s="3"/>
      <c r="D13" s="30" t="s">
        <v>1</v>
      </c>
      <c r="E13" s="243"/>
      <c r="F13" s="244"/>
      <c r="G13" s="244"/>
      <c r="H13" s="245"/>
      <c r="I13" s="30" t="s">
        <v>3</v>
      </c>
      <c r="J13" s="14"/>
      <c r="K13" s="3"/>
      <c r="L13" s="29"/>
    </row>
    <row r="14" spans="1:12" ht="3.95" customHeight="1" x14ac:dyDescent="0.2">
      <c r="A14" s="2"/>
      <c r="B14" s="65"/>
      <c r="C14" s="3"/>
      <c r="D14" s="3"/>
      <c r="E14" s="3"/>
      <c r="F14" s="3"/>
      <c r="G14" s="3"/>
      <c r="H14" s="3"/>
      <c r="I14" s="33"/>
      <c r="J14" s="3"/>
      <c r="K14" s="3"/>
      <c r="L14" s="29"/>
    </row>
    <row r="15" spans="1:12" ht="15" customHeight="1" x14ac:dyDescent="0.2">
      <c r="A15" s="2"/>
      <c r="B15" s="65"/>
      <c r="C15" s="3"/>
      <c r="D15" s="30" t="s">
        <v>2</v>
      </c>
      <c r="E15" s="225"/>
      <c r="F15" s="226"/>
      <c r="G15" s="226"/>
      <c r="H15" s="227"/>
      <c r="I15" s="30" t="s">
        <v>4</v>
      </c>
      <c r="J15" s="14"/>
      <c r="K15" s="3"/>
      <c r="L15" s="29"/>
    </row>
    <row r="16" spans="1:12" ht="5.25" customHeight="1" x14ac:dyDescent="0.2">
      <c r="A16" s="2"/>
      <c r="B16" s="65"/>
      <c r="C16" s="3"/>
      <c r="D16" s="30"/>
      <c r="E16" s="34"/>
      <c r="F16" s="34"/>
      <c r="G16" s="34"/>
      <c r="H16" s="34"/>
      <c r="I16" s="34"/>
      <c r="J16" s="34"/>
      <c r="K16" s="3"/>
      <c r="L16" s="29"/>
    </row>
    <row r="17" spans="1:12" ht="15" customHeight="1" x14ac:dyDescent="0.2">
      <c r="A17" s="2"/>
      <c r="B17" s="65"/>
      <c r="C17" s="3"/>
      <c r="D17" s="137"/>
      <c r="E17" s="34"/>
      <c r="F17" s="34"/>
      <c r="G17" s="34"/>
      <c r="H17" s="34"/>
      <c r="I17" s="30" t="s">
        <v>1635</v>
      </c>
      <c r="J17" s="185"/>
      <c r="K17" s="3"/>
      <c r="L17" s="29"/>
    </row>
    <row r="18" spans="1:12" ht="5.25" customHeight="1" x14ac:dyDescent="0.2">
      <c r="A18" s="2"/>
      <c r="B18" s="65"/>
      <c r="C18" s="3"/>
      <c r="D18" s="30"/>
      <c r="E18" s="34"/>
      <c r="F18" s="34"/>
      <c r="G18" s="34"/>
      <c r="H18" s="34"/>
      <c r="I18" s="34"/>
      <c r="J18" s="34"/>
      <c r="K18" s="3"/>
      <c r="L18" s="29"/>
    </row>
    <row r="19" spans="1:12" ht="15" customHeight="1" x14ac:dyDescent="0.2">
      <c r="A19" s="2"/>
      <c r="B19" s="65" t="s">
        <v>1728</v>
      </c>
      <c r="C19" s="3"/>
      <c r="D19" s="30" t="s">
        <v>1726</v>
      </c>
      <c r="E19" s="240"/>
      <c r="F19" s="241"/>
      <c r="G19" s="241"/>
      <c r="H19" s="242"/>
      <c r="I19" s="30" t="s">
        <v>1724</v>
      </c>
      <c r="J19" s="208"/>
      <c r="K19" s="3"/>
      <c r="L19" s="29"/>
    </row>
    <row r="20" spans="1:12" ht="5.25" customHeight="1" x14ac:dyDescent="0.2">
      <c r="A20" s="2"/>
      <c r="B20" s="65"/>
      <c r="C20" s="3"/>
      <c r="D20" s="30"/>
      <c r="E20" s="34"/>
      <c r="F20" s="34"/>
      <c r="G20" s="34"/>
      <c r="H20" s="34"/>
      <c r="I20" s="34"/>
      <c r="J20" s="34"/>
      <c r="K20" s="3"/>
      <c r="L20" s="29"/>
    </row>
    <row r="21" spans="1:12" ht="15" customHeight="1" x14ac:dyDescent="0.2">
      <c r="A21" s="2"/>
      <c r="B21" s="65"/>
      <c r="C21" s="3"/>
      <c r="D21" s="30" t="s">
        <v>1727</v>
      </c>
      <c r="E21" s="237"/>
      <c r="F21" s="238"/>
      <c r="G21" s="238"/>
      <c r="H21" s="239"/>
      <c r="I21" s="30" t="s">
        <v>1725</v>
      </c>
      <c r="J21" s="185"/>
      <c r="K21" s="3"/>
      <c r="L21" s="29"/>
    </row>
    <row r="22" spans="1:12" ht="5.25" customHeight="1" x14ac:dyDescent="0.2">
      <c r="A22" s="2"/>
      <c r="B22" s="65"/>
      <c r="C22" s="3"/>
      <c r="D22" s="30"/>
      <c r="E22" s="34"/>
      <c r="F22" s="34"/>
      <c r="G22" s="34"/>
      <c r="H22" s="34"/>
      <c r="I22" s="34"/>
      <c r="J22" s="34"/>
      <c r="K22" s="3"/>
      <c r="L22" s="29"/>
    </row>
    <row r="23" spans="1:12" s="12" customFormat="1" ht="21" customHeight="1" thickBot="1" x14ac:dyDescent="0.3">
      <c r="A23" s="9"/>
      <c r="B23" s="65"/>
      <c r="C23" s="64"/>
      <c r="D23" s="10" t="s">
        <v>5</v>
      </c>
      <c r="E23" s="10"/>
      <c r="F23" s="10"/>
      <c r="G23" s="10"/>
      <c r="H23" s="11"/>
      <c r="I23" s="11"/>
      <c r="J23" s="11"/>
      <c r="K23" s="11"/>
      <c r="L23" s="31"/>
    </row>
    <row r="24" spans="1:12" s="12" customFormat="1" ht="12" customHeight="1" thickTop="1" x14ac:dyDescent="0.25">
      <c r="A24" s="9"/>
      <c r="B24" s="65"/>
      <c r="C24" s="64"/>
      <c r="D24" s="64"/>
      <c r="E24" s="194"/>
      <c r="F24" s="41"/>
      <c r="G24" s="15"/>
      <c r="H24" s="16"/>
      <c r="I24" s="16"/>
      <c r="J24" s="16"/>
      <c r="K24" s="16"/>
      <c r="L24" s="31"/>
    </row>
    <row r="25" spans="1:12" s="12" customFormat="1" ht="15.6" customHeight="1" x14ac:dyDescent="0.25">
      <c r="A25" s="9"/>
      <c r="B25" s="65" t="s">
        <v>596</v>
      </c>
      <c r="C25" s="64"/>
      <c r="D25" s="41"/>
      <c r="E25" s="30" t="s">
        <v>589</v>
      </c>
      <c r="F25" s="218"/>
      <c r="G25" s="219"/>
      <c r="H25" s="219"/>
      <c r="I25" s="220"/>
      <c r="J25" s="73" t="str">
        <f>IF(ISBLANK(currentPositionTime), "", "("&amp;TEXT(DAY(currentPositionTime), "00")&amp;TEXT(currentPositionTime, "hhmmZ)"))</f>
        <v/>
      </c>
      <c r="K25" s="16"/>
      <c r="L25" s="31"/>
    </row>
    <row r="26" spans="1:12" s="12" customFormat="1" ht="3" customHeight="1" x14ac:dyDescent="0.2">
      <c r="A26" s="9"/>
      <c r="B26" s="65"/>
      <c r="C26" s="64"/>
      <c r="D26" s="41"/>
      <c r="E26" s="40"/>
      <c r="F26" s="40"/>
      <c r="G26" s="42"/>
      <c r="H26" s="16"/>
      <c r="I26" s="16"/>
      <c r="J26" s="16"/>
      <c r="K26" s="16"/>
      <c r="L26" s="31"/>
    </row>
    <row r="27" spans="1:12" s="12" customFormat="1" ht="8.65" customHeight="1" x14ac:dyDescent="0.2">
      <c r="A27" s="9"/>
      <c r="B27" s="65"/>
      <c r="C27" s="64"/>
      <c r="D27" s="41"/>
      <c r="E27" s="40"/>
      <c r="F27" s="221" t="s">
        <v>19</v>
      </c>
      <c r="G27" s="221"/>
      <c r="H27" s="221"/>
      <c r="I27" s="221"/>
      <c r="J27" s="16"/>
      <c r="K27" s="16"/>
      <c r="L27" s="31"/>
    </row>
    <row r="28" spans="1:12" s="12" customFormat="1" ht="8.65" customHeight="1" x14ac:dyDescent="0.25">
      <c r="A28" s="9"/>
      <c r="B28" s="65"/>
      <c r="C28" s="64"/>
      <c r="D28" s="41"/>
      <c r="E28" s="41"/>
      <c r="F28" s="41"/>
      <c r="G28" s="15"/>
      <c r="H28" s="16"/>
      <c r="I28" s="16"/>
      <c r="J28" s="16"/>
      <c r="K28" s="16"/>
      <c r="L28" s="31"/>
    </row>
    <row r="29" spans="1:12" s="12" customFormat="1" ht="15.75" customHeight="1" x14ac:dyDescent="0.25">
      <c r="A29" s="9"/>
      <c r="B29" s="65"/>
      <c r="C29" s="64"/>
      <c r="D29" s="194"/>
      <c r="E29" s="30" t="s">
        <v>1717</v>
      </c>
      <c r="F29" s="234" t="s">
        <v>1705</v>
      </c>
      <c r="G29" s="235"/>
      <c r="H29" s="235"/>
      <c r="I29" s="236"/>
      <c r="J29" s="16"/>
      <c r="K29" s="16"/>
      <c r="L29" s="31"/>
    </row>
    <row r="30" spans="1:12" ht="9" customHeight="1" x14ac:dyDescent="0.2">
      <c r="A30" s="2"/>
      <c r="B30" s="65"/>
      <c r="C30" s="3"/>
      <c r="D30" s="3"/>
      <c r="E30" s="3"/>
      <c r="F30" s="3"/>
      <c r="G30" s="3"/>
      <c r="H30" s="3"/>
      <c r="I30" s="3"/>
      <c r="J30" s="40"/>
      <c r="K30" s="40"/>
      <c r="L30" s="29"/>
    </row>
    <row r="31" spans="1:12" ht="5.25" customHeight="1" x14ac:dyDescent="0.2">
      <c r="A31" s="2"/>
      <c r="B31" s="65"/>
      <c r="C31" s="3"/>
      <c r="D31" s="154"/>
      <c r="E31" s="155"/>
      <c r="F31" s="155"/>
      <c r="G31" s="155"/>
      <c r="H31" s="155"/>
      <c r="I31" s="155"/>
      <c r="J31" s="156"/>
      <c r="K31" s="157"/>
      <c r="L31" s="29"/>
    </row>
    <row r="32" spans="1:12" ht="13.15" customHeight="1" x14ac:dyDescent="0.2">
      <c r="A32" s="2"/>
      <c r="B32" s="65"/>
      <c r="C32" s="3"/>
      <c r="D32" s="158"/>
      <c r="E32" s="159" t="s">
        <v>6</v>
      </c>
      <c r="F32" s="224" t="s">
        <v>7</v>
      </c>
      <c r="G32" s="224"/>
      <c r="H32" s="160"/>
      <c r="I32" s="3"/>
      <c r="J32" s="40"/>
      <c r="K32" s="161"/>
      <c r="L32" s="29"/>
    </row>
    <row r="33" spans="1:12" ht="3.95" customHeight="1" x14ac:dyDescent="0.2">
      <c r="A33" s="2"/>
      <c r="B33" s="65"/>
      <c r="C33" s="3"/>
      <c r="D33" s="158"/>
      <c r="E33" s="170"/>
      <c r="F33" s="170"/>
      <c r="G33" s="170"/>
      <c r="H33" s="170"/>
      <c r="I33" s="3"/>
      <c r="J33" s="40"/>
      <c r="K33" s="161"/>
      <c r="L33" s="29"/>
    </row>
    <row r="34" spans="1:12" ht="15" customHeight="1" x14ac:dyDescent="0.2">
      <c r="A34" s="2"/>
      <c r="B34" s="65" t="s">
        <v>1626</v>
      </c>
      <c r="C34" s="3"/>
      <c r="D34" s="162" t="s">
        <v>14</v>
      </c>
      <c r="E34" s="148"/>
      <c r="F34" s="222"/>
      <c r="G34" s="223"/>
      <c r="H34" s="146" t="s">
        <v>8</v>
      </c>
      <c r="I34" s="135" t="str">
        <f>IF(NOT(AND(ISBLANK(vesselCurrentLatitudeDegreesDM), ISBLANK(vesselCurrentLatitudeMinutesDM))),
CONCATENATE(
    "(",
    TEXT(vesselCurrentLatitudeDegreesDM,"00"),
    TEXT(TRUNC(vesselCurrentLatitudeMinutesDM,0),"00"),
    ".",
    TEXT(MOD(vesselCurrentLatitudeMinutesDM,1)*100,"00"),
    vesselCurrentLatitudeDirectionDM,
    ")"
), "")</f>
        <v/>
      </c>
      <c r="J34" s="40"/>
      <c r="K34" s="161"/>
      <c r="L34" s="29"/>
    </row>
    <row r="35" spans="1:12" ht="3.95" customHeight="1" x14ac:dyDescent="0.2">
      <c r="A35" s="2"/>
      <c r="B35" s="65"/>
      <c r="C35" s="3"/>
      <c r="D35" s="158"/>
      <c r="E35" s="170"/>
      <c r="F35" s="170"/>
      <c r="G35" s="170"/>
      <c r="H35" s="170"/>
      <c r="I35" s="3"/>
      <c r="J35" s="40"/>
      <c r="K35" s="161"/>
      <c r="L35" s="29"/>
    </row>
    <row r="36" spans="1:12" ht="15" customHeight="1" x14ac:dyDescent="0.2">
      <c r="A36" s="2"/>
      <c r="B36" s="65"/>
      <c r="C36" s="3"/>
      <c r="D36" s="162" t="s">
        <v>15</v>
      </c>
      <c r="E36" s="148"/>
      <c r="F36" s="222"/>
      <c r="G36" s="223"/>
      <c r="H36" s="146" t="s">
        <v>9</v>
      </c>
      <c r="I36" s="135" t="str">
        <f>IF(NOT(AND(ISBLANK(vesselCurrentLongitudeDegreesDM), ISBLANK(vesselCurrentLongitudeMinutesDM))),
CONCATENATE(
    "(",
    TEXT(vesselCurrentLongitudeDegreesDM,"000"),
    TEXT(TRUNC(vesselCurrentLongitudeMinutesDM,0),"00"),
    ".",
    TEXT(MOD(vesselCurrentLongitudeMinutesDM,1)*100,"00"),
    vesselCurrentLongitudeDirectionDM,
    ")"
), "")</f>
        <v/>
      </c>
      <c r="J36" s="40"/>
      <c r="K36" s="161"/>
      <c r="L36" s="29"/>
    </row>
    <row r="37" spans="1:12" ht="8.65" customHeight="1" x14ac:dyDescent="0.2">
      <c r="A37" s="2"/>
      <c r="B37" s="65"/>
      <c r="C37" s="3"/>
      <c r="D37" s="163"/>
      <c r="E37" s="164"/>
      <c r="F37" s="164"/>
      <c r="G37" s="164"/>
      <c r="H37" s="164"/>
      <c r="I37" s="3"/>
      <c r="J37" s="40"/>
      <c r="K37" s="161"/>
      <c r="L37" s="29"/>
    </row>
    <row r="38" spans="1:12" ht="15" customHeight="1" x14ac:dyDescent="0.2">
      <c r="A38" s="2"/>
      <c r="B38" s="65" t="s">
        <v>1627</v>
      </c>
      <c r="C38" s="3"/>
      <c r="D38" s="165" t="s">
        <v>1584</v>
      </c>
      <c r="E38" s="231"/>
      <c r="F38" s="232"/>
      <c r="G38" s="232"/>
      <c r="H38" s="233"/>
      <c r="I38" s="3"/>
      <c r="J38" s="40"/>
      <c r="K38" s="161"/>
      <c r="L38" s="29"/>
    </row>
    <row r="39" spans="1:12" ht="8.65" customHeight="1" x14ac:dyDescent="0.2">
      <c r="A39" s="2"/>
      <c r="B39" s="65"/>
      <c r="C39" s="3"/>
      <c r="D39" s="163"/>
      <c r="E39" s="164"/>
      <c r="F39" s="164"/>
      <c r="G39" s="164"/>
      <c r="H39" s="164"/>
      <c r="I39" s="3"/>
      <c r="J39" s="40"/>
      <c r="K39" s="161"/>
      <c r="L39" s="29"/>
    </row>
    <row r="40" spans="1:12" ht="15" customHeight="1" x14ac:dyDescent="0.2">
      <c r="A40" s="2"/>
      <c r="B40" s="65"/>
      <c r="C40" s="3"/>
      <c r="D40" s="165" t="s">
        <v>1625</v>
      </c>
      <c r="E40" s="231"/>
      <c r="F40" s="232"/>
      <c r="G40" s="232"/>
      <c r="H40" s="233"/>
      <c r="I40" s="3"/>
      <c r="J40" s="40"/>
      <c r="K40" s="161"/>
      <c r="L40" s="29"/>
    </row>
    <row r="41" spans="1:12" ht="7.5" customHeight="1" x14ac:dyDescent="0.2">
      <c r="A41" s="2"/>
      <c r="B41" s="65"/>
      <c r="C41" s="3"/>
      <c r="D41" s="166"/>
      <c r="E41" s="167"/>
      <c r="F41" s="167"/>
      <c r="G41" s="167"/>
      <c r="H41" s="167"/>
      <c r="I41" s="167"/>
      <c r="J41" s="168"/>
      <c r="K41" s="169"/>
      <c r="L41" s="29"/>
    </row>
    <row r="42" spans="1:12" ht="16.5" customHeight="1" x14ac:dyDescent="0.2">
      <c r="A42" s="2"/>
      <c r="B42" s="65"/>
      <c r="C42" s="3"/>
      <c r="D42" s="40"/>
      <c r="F42" s="40"/>
      <c r="G42" s="40"/>
      <c r="H42" s="40"/>
      <c r="I42" s="3"/>
      <c r="J42" s="40"/>
      <c r="K42" s="40"/>
      <c r="L42" s="29"/>
    </row>
    <row r="43" spans="1:12" ht="15.6" customHeight="1" x14ac:dyDescent="0.2">
      <c r="A43" s="2"/>
      <c r="B43" s="65" t="s">
        <v>1628</v>
      </c>
      <c r="C43" s="3"/>
      <c r="D43" s="30" t="s">
        <v>11</v>
      </c>
      <c r="E43" s="249"/>
      <c r="F43" s="250"/>
      <c r="G43" s="251"/>
      <c r="H43" s="38" t="s">
        <v>1634</v>
      </c>
      <c r="I43" s="40"/>
      <c r="J43" s="40"/>
      <c r="K43" s="40"/>
      <c r="L43" s="29"/>
    </row>
    <row r="44" spans="1:12" ht="5.45" customHeight="1" x14ac:dyDescent="0.2">
      <c r="A44" s="2"/>
      <c r="B44" s="65"/>
      <c r="C44" s="3"/>
      <c r="D44" s="3"/>
      <c r="E44" s="3"/>
      <c r="F44" s="3"/>
      <c r="G44" s="3"/>
      <c r="H44" s="3"/>
      <c r="I44" s="3"/>
      <c r="J44" s="40"/>
      <c r="K44" s="40"/>
      <c r="L44" s="29"/>
    </row>
    <row r="45" spans="1:12" ht="15.6" customHeight="1" x14ac:dyDescent="0.2">
      <c r="A45" s="2"/>
      <c r="B45" s="65" t="s">
        <v>1629</v>
      </c>
      <c r="C45" s="3"/>
      <c r="D45" s="30" t="s">
        <v>12</v>
      </c>
      <c r="E45" s="252"/>
      <c r="F45" s="253"/>
      <c r="G45" s="254"/>
      <c r="H45" s="38" t="s">
        <v>16</v>
      </c>
      <c r="I45" s="3"/>
      <c r="J45" s="40"/>
      <c r="K45" s="40"/>
      <c r="L45" s="29"/>
    </row>
    <row r="46" spans="1:12" ht="7.9" customHeight="1" x14ac:dyDescent="0.2">
      <c r="A46" s="2"/>
      <c r="B46" s="65"/>
      <c r="C46" s="3"/>
      <c r="D46" s="3"/>
      <c r="E46" s="3"/>
      <c r="F46" s="3"/>
      <c r="G46" s="3"/>
      <c r="H46" s="3"/>
      <c r="I46" s="3"/>
      <c r="J46" s="40"/>
      <c r="K46" s="40"/>
      <c r="L46" s="29"/>
    </row>
    <row r="47" spans="1:12" ht="12.95" customHeight="1" x14ac:dyDescent="0.2">
      <c r="A47" s="2"/>
      <c r="B47" s="65"/>
      <c r="C47" s="3"/>
      <c r="D47" s="3"/>
      <c r="E47" s="3"/>
      <c r="F47" s="3"/>
      <c r="G47" s="3"/>
      <c r="H47" s="3"/>
      <c r="I47" s="3"/>
      <c r="J47" s="40"/>
      <c r="K47" s="40"/>
      <c r="L47" s="29"/>
    </row>
    <row r="48" spans="1:12" ht="14.25" customHeight="1" x14ac:dyDescent="0.2">
      <c r="A48" s="2"/>
      <c r="B48" s="65" t="s">
        <v>1630</v>
      </c>
      <c r="C48" s="3"/>
      <c r="D48" s="30"/>
      <c r="E48" s="37" t="s">
        <v>1716</v>
      </c>
      <c r="F48" s="234" t="s">
        <v>1705</v>
      </c>
      <c r="G48" s="235"/>
      <c r="H48" s="235"/>
      <c r="I48" s="236"/>
      <c r="J48" s="40"/>
      <c r="K48" s="40"/>
      <c r="L48" s="29"/>
    </row>
    <row r="49" spans="1:12" ht="9.75" customHeight="1" x14ac:dyDescent="0.2">
      <c r="A49" s="2"/>
      <c r="B49" s="65"/>
      <c r="C49" s="3"/>
      <c r="D49" s="3"/>
      <c r="E49" s="3"/>
      <c r="F49" s="3"/>
      <c r="G49" s="3"/>
      <c r="H49" s="3"/>
      <c r="I49" s="3"/>
      <c r="J49" s="40"/>
      <c r="K49" s="40"/>
      <c r="L49" s="29"/>
    </row>
    <row r="50" spans="1:12" ht="9.75" customHeight="1" x14ac:dyDescent="0.2">
      <c r="A50" s="2"/>
      <c r="B50" s="65"/>
      <c r="C50" s="3"/>
      <c r="D50" s="154"/>
      <c r="E50" s="155"/>
      <c r="F50" s="155"/>
      <c r="G50" s="155"/>
      <c r="H50" s="155"/>
      <c r="I50" s="155"/>
      <c r="J50" s="156"/>
      <c r="K50" s="157"/>
      <c r="L50" s="29"/>
    </row>
    <row r="51" spans="1:12" ht="15" customHeight="1" x14ac:dyDescent="0.2">
      <c r="A51" s="2"/>
      <c r="B51" s="65"/>
      <c r="C51" s="3"/>
      <c r="D51" s="171"/>
      <c r="E51" s="3"/>
      <c r="F51" s="3"/>
      <c r="G51" s="3"/>
      <c r="H51" s="30" t="s">
        <v>1584</v>
      </c>
      <c r="I51" s="153"/>
      <c r="J51" s="40"/>
      <c r="K51" s="161"/>
      <c r="L51" s="29"/>
    </row>
    <row r="52" spans="1:12" ht="7.15" customHeight="1" x14ac:dyDescent="0.2">
      <c r="A52" s="2"/>
      <c r="B52" s="65"/>
      <c r="C52" s="3"/>
      <c r="D52" s="172"/>
      <c r="E52" s="3"/>
      <c r="F52" s="3"/>
      <c r="G52" s="3"/>
      <c r="H52" s="3"/>
      <c r="I52" s="3"/>
      <c r="J52" s="40"/>
      <c r="K52" s="161"/>
      <c r="L52" s="29"/>
    </row>
    <row r="53" spans="1:12" ht="14.45" customHeight="1" x14ac:dyDescent="0.2">
      <c r="A53" s="2"/>
      <c r="B53" s="65"/>
      <c r="C53" s="3"/>
      <c r="D53" s="172"/>
      <c r="E53" s="3"/>
      <c r="F53" s="3"/>
      <c r="G53" s="3"/>
      <c r="H53" s="30" t="s">
        <v>1625</v>
      </c>
      <c r="I53" s="153"/>
      <c r="J53" s="40"/>
      <c r="K53" s="161"/>
      <c r="L53" s="29"/>
    </row>
    <row r="54" spans="1:12" ht="10.5" customHeight="1" x14ac:dyDescent="0.2">
      <c r="A54" s="2"/>
      <c r="B54" s="65"/>
      <c r="C54" s="3"/>
      <c r="D54" s="173"/>
      <c r="E54" s="167"/>
      <c r="F54" s="167"/>
      <c r="G54" s="167"/>
      <c r="H54" s="167"/>
      <c r="I54" s="167"/>
      <c r="J54" s="168"/>
      <c r="K54" s="169"/>
      <c r="L54" s="29"/>
    </row>
    <row r="55" spans="1:12" ht="5.25" customHeight="1" x14ac:dyDescent="0.2">
      <c r="A55" s="2"/>
      <c r="B55" s="65"/>
      <c r="C55" s="3"/>
      <c r="D55" s="30"/>
      <c r="E55" s="34"/>
      <c r="F55" s="34"/>
      <c r="G55" s="34"/>
      <c r="H55" s="34"/>
      <c r="I55" s="34"/>
      <c r="J55" s="34"/>
      <c r="K55" s="3"/>
      <c r="L55" s="29"/>
    </row>
    <row r="56" spans="1:12" s="12" customFormat="1" ht="21" customHeight="1" thickBot="1" x14ac:dyDescent="0.3">
      <c r="A56" s="9"/>
      <c r="B56" s="65"/>
      <c r="C56" s="64"/>
      <c r="D56" s="10" t="s">
        <v>1730</v>
      </c>
      <c r="E56" s="10"/>
      <c r="F56" s="10"/>
      <c r="G56" s="10"/>
      <c r="H56" s="11"/>
      <c r="I56" s="11"/>
      <c r="J56" s="11"/>
      <c r="K56" s="11"/>
      <c r="L56" s="31"/>
    </row>
    <row r="57" spans="1:12" ht="11.25" customHeight="1" thickTop="1" x14ac:dyDescent="0.2">
      <c r="A57" s="2"/>
      <c r="B57" s="65"/>
      <c r="C57" s="3"/>
      <c r="D57" s="40"/>
      <c r="E57" s="40"/>
      <c r="F57" s="40"/>
      <c r="G57" s="40"/>
      <c r="H57" s="40"/>
      <c r="I57" s="3"/>
      <c r="J57" s="40"/>
      <c r="K57" s="40"/>
      <c r="L57" s="29"/>
    </row>
    <row r="58" spans="1:12" ht="15" customHeight="1" x14ac:dyDescent="0.2">
      <c r="A58" s="2"/>
      <c r="B58" s="65" t="s">
        <v>602</v>
      </c>
      <c r="C58" s="3"/>
      <c r="D58" s="73" t="s">
        <v>1666</v>
      </c>
      <c r="E58" s="234" t="s">
        <v>1705</v>
      </c>
      <c r="F58" s="235"/>
      <c r="G58" s="235"/>
      <c r="H58" s="235"/>
      <c r="I58" s="236"/>
      <c r="J58" s="3"/>
      <c r="K58" s="3"/>
      <c r="L58" s="29"/>
    </row>
    <row r="59" spans="1:12" ht="12.75" customHeight="1" x14ac:dyDescent="0.2">
      <c r="A59" s="2"/>
      <c r="B59" s="65"/>
      <c r="C59" s="3"/>
      <c r="D59" s="73"/>
      <c r="E59" s="3"/>
      <c r="F59" s="133"/>
      <c r="G59" s="3"/>
      <c r="H59" s="3"/>
      <c r="I59" s="3"/>
      <c r="J59" s="3"/>
      <c r="K59" s="3"/>
      <c r="L59" s="29"/>
    </row>
    <row r="60" spans="1:12" ht="15" customHeight="1" x14ac:dyDescent="0.2">
      <c r="A60" s="2"/>
      <c r="B60" s="65"/>
      <c r="C60" s="3"/>
      <c r="D60" s="44"/>
      <c r="E60" s="218"/>
      <c r="F60" s="219"/>
      <c r="G60" s="219"/>
      <c r="H60" s="219"/>
      <c r="I60" s="220"/>
      <c r="J60" s="73" t="str">
        <f>IF(ISBLANK(vtsZoneArrivalTime), "", "("&amp;TEXT(DAY(vtsZoneArrivalTime), "00")&amp;TEXT(vtsZoneArrivalTime, "hhmmZ)"))</f>
        <v/>
      </c>
      <c r="K60" s="3"/>
      <c r="L60" s="29"/>
    </row>
    <row r="61" spans="1:12" ht="2.4500000000000002" customHeight="1" x14ac:dyDescent="0.2">
      <c r="A61" s="2"/>
      <c r="B61" s="65"/>
      <c r="C61" s="3"/>
      <c r="D61" s="44"/>
      <c r="E61" s="3"/>
      <c r="F61" s="3"/>
      <c r="G61" s="3"/>
      <c r="H61" s="3"/>
      <c r="J61" s="3"/>
      <c r="K61" s="3"/>
      <c r="L61" s="29"/>
    </row>
    <row r="62" spans="1:12" ht="9.9499999999999993" customHeight="1" x14ac:dyDescent="0.2">
      <c r="A62" s="2"/>
      <c r="B62" s="65"/>
      <c r="C62" s="3"/>
      <c r="D62" s="44"/>
      <c r="E62" s="221" t="s">
        <v>19</v>
      </c>
      <c r="F62" s="221"/>
      <c r="G62" s="221"/>
      <c r="H62" s="221"/>
      <c r="I62" s="221"/>
      <c r="J62" s="3"/>
      <c r="K62" s="3"/>
      <c r="L62" s="29"/>
    </row>
    <row r="63" spans="1:12" ht="5.25" customHeight="1" x14ac:dyDescent="0.2">
      <c r="A63" s="2"/>
      <c r="B63" s="65"/>
      <c r="C63" s="3"/>
      <c r="D63" s="44"/>
      <c r="E63" s="140"/>
      <c r="F63" s="140"/>
      <c r="G63" s="140"/>
      <c r="H63" s="140"/>
      <c r="I63" s="140"/>
      <c r="J63" s="3"/>
      <c r="K63" s="3"/>
      <c r="L63" s="29"/>
    </row>
    <row r="64" spans="1:12" ht="13.15" customHeight="1" x14ac:dyDescent="0.2">
      <c r="A64" s="2"/>
      <c r="B64" s="65"/>
      <c r="C64" s="3"/>
      <c r="D64" s="40"/>
      <c r="E64" s="192" t="s">
        <v>6</v>
      </c>
      <c r="F64" s="212" t="s">
        <v>7</v>
      </c>
      <c r="G64" s="212"/>
      <c r="H64" s="40"/>
      <c r="I64" s="3"/>
      <c r="J64" s="40"/>
      <c r="K64" s="40"/>
      <c r="L64" s="29"/>
    </row>
    <row r="65" spans="1:12" ht="3.95" customHeight="1" x14ac:dyDescent="0.2">
      <c r="A65" s="2"/>
      <c r="B65" s="65"/>
      <c r="C65" s="3"/>
      <c r="D65" s="40"/>
      <c r="I65" s="3"/>
      <c r="J65" s="40"/>
      <c r="K65" s="40"/>
      <c r="L65" s="29"/>
    </row>
    <row r="66" spans="1:12" ht="15" customHeight="1" x14ac:dyDescent="0.2">
      <c r="A66" s="2"/>
      <c r="B66" s="65"/>
      <c r="C66" s="3"/>
      <c r="D66" s="201" t="s">
        <v>14</v>
      </c>
      <c r="E66" s="106"/>
      <c r="F66" s="213"/>
      <c r="G66" s="214"/>
      <c r="H66" s="193" t="s">
        <v>8</v>
      </c>
      <c r="I66" s="135" t="str">
        <f>IF(NOT(AND(ISBLANK(enteringLatitudeDegreesDM), ISBLANK(enteringLatitudeMinutesDM))),
CONCATENATE(
    "(",
    TEXT(enteringLatitudeDegreesDM,"00"),
    TEXT(TRUNC(enteringLatitudeMinutesDM,0),"00"),
    ".",
    TEXT(MOD(enteringLatitudeMinutesDM,1)*100,"00"),
    enteringLatitudeDirectionDM,
    ")"
), "")</f>
        <v/>
      </c>
      <c r="J66" s="40"/>
      <c r="K66" s="40"/>
      <c r="L66" s="29"/>
    </row>
    <row r="67" spans="1:12" ht="3.95" customHeight="1" x14ac:dyDescent="0.2">
      <c r="A67" s="2"/>
      <c r="B67" s="65"/>
      <c r="C67" s="3"/>
      <c r="D67" s="40"/>
      <c r="I67" s="3"/>
      <c r="J67" s="40"/>
      <c r="K67" s="40"/>
      <c r="L67" s="29"/>
    </row>
    <row r="68" spans="1:12" ht="15" customHeight="1" x14ac:dyDescent="0.2">
      <c r="A68" s="2"/>
      <c r="B68" s="65"/>
      <c r="C68" s="3"/>
      <c r="D68" s="201" t="s">
        <v>15</v>
      </c>
      <c r="E68" s="106"/>
      <c r="F68" s="213"/>
      <c r="G68" s="214"/>
      <c r="H68" s="193" t="s">
        <v>9</v>
      </c>
      <c r="I68" s="135" t="str">
        <f>IF(NOT(AND(ISBLANK(enteringLongitudeDegreesDM), ISBLANK(enteringLongitudeMinutesDM))),
CONCATENATE(
    "(",
    TEXT(enteringLongitudeDegreesDM,"000"),
    TEXT(TRUNC(enteringLongitudeMinutesDM,0),"00"),
    ".",
    TEXT(MOD(enteringLongitudeMinutesDM,1)*100,"00"),
    enteringLongitudeDirectionDM,
    ")"
), "")</f>
        <v/>
      </c>
      <c r="J68" s="40"/>
      <c r="K68" s="40"/>
      <c r="L68" s="29"/>
    </row>
    <row r="69" spans="1:12" ht="15" customHeight="1" x14ac:dyDescent="0.2">
      <c r="A69" s="2"/>
      <c r="B69" s="65"/>
      <c r="C69" s="3"/>
      <c r="D69" s="133"/>
      <c r="E69" s="3"/>
      <c r="F69" s="3"/>
      <c r="G69" s="3"/>
      <c r="H69" s="3"/>
      <c r="I69" s="3"/>
      <c r="J69" s="3"/>
      <c r="K69" s="3"/>
      <c r="L69" s="29"/>
    </row>
    <row r="70" spans="1:12" s="12" customFormat="1" ht="7.5" customHeight="1" x14ac:dyDescent="0.25">
      <c r="A70" s="9"/>
      <c r="B70" s="65"/>
      <c r="C70" s="64"/>
      <c r="D70" s="64"/>
      <c r="E70" s="15"/>
      <c r="F70" s="15"/>
      <c r="G70" s="15"/>
      <c r="H70" s="16"/>
      <c r="I70" s="16"/>
      <c r="J70" s="16"/>
      <c r="K70" s="16"/>
      <c r="L70" s="31"/>
    </row>
    <row r="71" spans="1:12" s="12" customFormat="1" ht="16.5" customHeight="1" x14ac:dyDescent="0.2">
      <c r="A71" s="9"/>
      <c r="B71" s="65" t="s">
        <v>603</v>
      </c>
      <c r="C71" s="64"/>
      <c r="D71" s="87" t="s">
        <v>1731</v>
      </c>
      <c r="E71" s="36"/>
      <c r="F71" s="36"/>
      <c r="G71" s="36"/>
      <c r="H71" s="40"/>
      <c r="I71" s="40"/>
      <c r="J71" s="16"/>
      <c r="K71" s="16"/>
      <c r="L71" s="31"/>
    </row>
    <row r="72" spans="1:12" s="12" customFormat="1" ht="5.25" customHeight="1" x14ac:dyDescent="0.2">
      <c r="A72" s="9"/>
      <c r="B72" s="65"/>
      <c r="C72" s="64"/>
      <c r="D72" s="87"/>
      <c r="E72" s="36"/>
      <c r="F72" s="36"/>
      <c r="G72" s="36"/>
      <c r="H72" s="40"/>
      <c r="I72" s="40"/>
      <c r="J72" s="16"/>
      <c r="K72" s="16"/>
      <c r="L72" s="31"/>
    </row>
    <row r="73" spans="1:12" ht="15" customHeight="1" x14ac:dyDescent="0.2">
      <c r="A73" s="2"/>
      <c r="B73" s="183"/>
      <c r="C73" s="3"/>
      <c r="D73" s="40"/>
      <c r="E73" s="30" t="s">
        <v>1718</v>
      </c>
      <c r="F73" s="234" t="s">
        <v>1705</v>
      </c>
      <c r="G73" s="235"/>
      <c r="H73" s="235"/>
      <c r="I73" s="236"/>
      <c r="J73" s="40"/>
      <c r="K73" s="40"/>
      <c r="L73" s="29"/>
    </row>
    <row r="74" spans="1:12" ht="10.5" customHeight="1" x14ac:dyDescent="0.2">
      <c r="A74" s="2"/>
      <c r="B74" s="65"/>
      <c r="C74" s="3"/>
      <c r="D74" s="40"/>
      <c r="E74" s="41"/>
      <c r="F74" s="36"/>
      <c r="G74" s="36"/>
      <c r="H74" s="40"/>
      <c r="I74" s="40"/>
      <c r="J74" s="40"/>
      <c r="K74" s="40"/>
      <c r="L74" s="29"/>
    </row>
    <row r="75" spans="1:12" ht="6" customHeight="1" x14ac:dyDescent="0.2">
      <c r="A75" s="2"/>
      <c r="B75" s="65"/>
      <c r="C75" s="3"/>
      <c r="D75" s="174"/>
      <c r="E75" s="175"/>
      <c r="F75" s="176"/>
      <c r="G75" s="176"/>
      <c r="H75" s="156"/>
      <c r="I75" s="156"/>
      <c r="J75" s="156"/>
      <c r="K75" s="157"/>
      <c r="L75" s="29"/>
    </row>
    <row r="76" spans="1:12" ht="15" customHeight="1" x14ac:dyDescent="0.2">
      <c r="A76" s="2"/>
      <c r="B76" s="65"/>
      <c r="C76" s="3"/>
      <c r="D76" s="171" t="s">
        <v>1584</v>
      </c>
      <c r="E76" s="228"/>
      <c r="F76" s="229"/>
      <c r="G76" s="229"/>
      <c r="H76" s="230"/>
      <c r="I76" s="3"/>
      <c r="J76" s="3"/>
      <c r="K76" s="177"/>
      <c r="L76" s="29"/>
    </row>
    <row r="77" spans="1:12" ht="7.9" customHeight="1" x14ac:dyDescent="0.2">
      <c r="A77" s="2"/>
      <c r="B77" s="65"/>
      <c r="C77" s="3"/>
      <c r="D77" s="178"/>
      <c r="E77" s="3"/>
      <c r="F77" s="3"/>
      <c r="G77" s="3"/>
      <c r="H77" s="3"/>
      <c r="I77" s="3"/>
      <c r="J77" s="3"/>
      <c r="K77" s="177"/>
      <c r="L77" s="29"/>
    </row>
    <row r="78" spans="1:12" ht="15" customHeight="1" x14ac:dyDescent="0.2">
      <c r="A78" s="2"/>
      <c r="B78" s="65"/>
      <c r="C78" s="3"/>
      <c r="D78" s="171" t="s">
        <v>1625</v>
      </c>
      <c r="E78" s="228"/>
      <c r="F78" s="229"/>
      <c r="G78" s="229"/>
      <c r="H78" s="230"/>
      <c r="I78" s="3"/>
      <c r="J78" s="3"/>
      <c r="K78" s="177"/>
      <c r="L78" s="29"/>
    </row>
    <row r="79" spans="1:12" ht="3.95" customHeight="1" x14ac:dyDescent="0.2">
      <c r="A79" s="2"/>
      <c r="B79" s="65"/>
      <c r="C79" s="3"/>
      <c r="D79" s="178"/>
      <c r="E79" s="3"/>
      <c r="F79" s="3"/>
      <c r="G79" s="3"/>
      <c r="H79" s="3"/>
      <c r="I79" s="3"/>
      <c r="J79" s="3"/>
      <c r="K79" s="177"/>
      <c r="L79" s="29"/>
    </row>
    <row r="80" spans="1:12" ht="15" customHeight="1" x14ac:dyDescent="0.2">
      <c r="A80" s="2"/>
      <c r="B80" s="65"/>
      <c r="C80" s="3"/>
      <c r="D80" s="179"/>
      <c r="E80" s="43" t="s">
        <v>6</v>
      </c>
      <c r="F80" s="212" t="s">
        <v>7</v>
      </c>
      <c r="G80" s="212"/>
      <c r="H80" s="40"/>
      <c r="I80" s="3"/>
      <c r="J80" s="40"/>
      <c r="K80" s="161"/>
      <c r="L80" s="29"/>
    </row>
    <row r="81" spans="1:12" ht="3.95" customHeight="1" x14ac:dyDescent="0.2">
      <c r="A81" s="2"/>
      <c r="B81" s="65"/>
      <c r="C81" s="3"/>
      <c r="D81" s="179"/>
      <c r="E81" s="183"/>
      <c r="F81" s="183"/>
      <c r="G81" s="183"/>
      <c r="H81" s="183"/>
      <c r="I81" s="3"/>
      <c r="J81" s="40"/>
      <c r="K81" s="161"/>
      <c r="L81" s="29"/>
    </row>
    <row r="82" spans="1:12" ht="15" customHeight="1" x14ac:dyDescent="0.2">
      <c r="A82" s="2"/>
      <c r="B82" s="65"/>
      <c r="C82" s="3"/>
      <c r="D82" s="180" t="s">
        <v>14</v>
      </c>
      <c r="E82" s="106"/>
      <c r="F82" s="213"/>
      <c r="G82" s="214"/>
      <c r="H82" s="102" t="s">
        <v>8</v>
      </c>
      <c r="I82" s="135" t="str">
        <f>IF(NOT(AND(ISBLANK(destinationLatitudeDegreesDM), ISBLANK(destinationLatitudeMinutesDM))),
_xlfn.CONCAT(
    "(",
    TEXT(destinationLatitudeDegreesDM,"00"),
    TEXT(TRUNC(destinationLatitudeMinutesDM,0),"00"),
    ".",
    TEXT(MOD(destinationLatitudeMinutesDM,1)*100,"00"),
    destinationLatitudeDirectionDM,
    ")"
), "")</f>
        <v/>
      </c>
      <c r="J82" s="40"/>
      <c r="K82" s="161"/>
      <c r="L82" s="29"/>
    </row>
    <row r="83" spans="1:12" ht="3.95" customHeight="1" x14ac:dyDescent="0.2">
      <c r="A83" s="2"/>
      <c r="B83" s="65"/>
      <c r="C83" s="3"/>
      <c r="D83" s="179"/>
      <c r="E83" s="183"/>
      <c r="F83" s="183"/>
      <c r="G83" s="183"/>
      <c r="H83" s="183"/>
      <c r="I83" s="3"/>
      <c r="J83" s="40"/>
      <c r="K83" s="161"/>
      <c r="L83" s="29"/>
    </row>
    <row r="84" spans="1:12" ht="15" customHeight="1" x14ac:dyDescent="0.2">
      <c r="A84" s="2"/>
      <c r="B84" s="65"/>
      <c r="C84" s="3"/>
      <c r="D84" s="180" t="s">
        <v>15</v>
      </c>
      <c r="E84" s="106"/>
      <c r="F84" s="213"/>
      <c r="G84" s="214"/>
      <c r="H84" s="102" t="s">
        <v>9</v>
      </c>
      <c r="I84" s="135" t="str">
        <f>IF(NOT(AND(ISBLANK(destinationLongitudeDegreesDM), ISBLANK(destinationLongitudeMinutesDM))),
_xlfn.CONCAT(
    "(",
    TEXT(destinationLongitudeDegreesDM,"000"),
    TEXT(TRUNC(destinationLongitudeMinutesDM,0),"00"),
    ".",
    TEXT(MOD(destinationLongitudeMinutesDM,1)*100,"00"),
    destinationLongitudeDirectionDM,
    ")"
), "")</f>
        <v/>
      </c>
      <c r="J84" s="40"/>
      <c r="K84" s="161"/>
      <c r="L84" s="29"/>
    </row>
    <row r="85" spans="1:12" ht="6" customHeight="1" x14ac:dyDescent="0.2">
      <c r="A85" s="2"/>
      <c r="B85" s="65"/>
      <c r="C85" s="3"/>
      <c r="D85" s="181"/>
      <c r="E85" s="167"/>
      <c r="F85" s="167"/>
      <c r="G85" s="167"/>
      <c r="H85" s="167"/>
      <c r="I85" s="167"/>
      <c r="J85" s="167"/>
      <c r="K85" s="182"/>
      <c r="L85" s="29"/>
    </row>
    <row r="86" spans="1:12" ht="13.5" customHeight="1" x14ac:dyDescent="0.2">
      <c r="A86" s="2"/>
      <c r="B86" s="65"/>
      <c r="C86" s="3"/>
      <c r="D86" s="44"/>
      <c r="E86" s="3"/>
      <c r="F86" s="3"/>
      <c r="G86" s="3"/>
      <c r="H86" s="3"/>
      <c r="I86" s="3"/>
      <c r="J86" s="3"/>
      <c r="K86" s="3"/>
      <c r="L86" s="29"/>
    </row>
    <row r="87" spans="1:12" ht="15" customHeight="1" x14ac:dyDescent="0.2">
      <c r="A87" s="2"/>
      <c r="B87" s="65"/>
      <c r="C87" s="3"/>
      <c r="D87" s="73" t="s">
        <v>13</v>
      </c>
      <c r="E87" s="3"/>
      <c r="F87" s="3"/>
      <c r="G87" s="3"/>
      <c r="H87" s="3"/>
      <c r="I87" s="3"/>
      <c r="J87" s="3"/>
      <c r="K87" s="3"/>
      <c r="L87" s="29"/>
    </row>
    <row r="88" spans="1:12" ht="4.7" customHeight="1" x14ac:dyDescent="0.2">
      <c r="A88" s="2"/>
      <c r="B88" s="65"/>
      <c r="C88" s="3"/>
      <c r="D88" s="73"/>
      <c r="E88" s="3"/>
      <c r="F88" s="3"/>
      <c r="G88" s="3"/>
      <c r="H88" s="3"/>
      <c r="I88" s="3"/>
      <c r="J88" s="3"/>
      <c r="K88" s="3"/>
      <c r="L88" s="29"/>
    </row>
    <row r="89" spans="1:12" ht="15" customHeight="1" x14ac:dyDescent="0.2">
      <c r="A89" s="2"/>
      <c r="B89" s="65"/>
      <c r="C89" s="3"/>
      <c r="D89" s="44"/>
      <c r="E89" s="218"/>
      <c r="F89" s="219"/>
      <c r="G89" s="219"/>
      <c r="H89" s="219"/>
      <c r="I89" s="220"/>
      <c r="J89" s="138" t="str">
        <f>IF(ISBLANK(destinationArrivalTime), "",  "("&amp;TEXT(DAY(destinationArrivalTime), "00")&amp;TEXT(destinationArrivalTime, "hhmmZ)"))</f>
        <v/>
      </c>
      <c r="K89" s="3"/>
      <c r="L89" s="29"/>
    </row>
    <row r="90" spans="1:12" ht="3.4" customHeight="1" x14ac:dyDescent="0.2">
      <c r="A90" s="2"/>
      <c r="B90" s="65"/>
      <c r="C90" s="3"/>
      <c r="D90" s="44"/>
      <c r="E90" s="3"/>
      <c r="F90" s="3"/>
      <c r="G90" s="3"/>
      <c r="H90" s="3"/>
      <c r="J90" s="3"/>
      <c r="K90" s="3"/>
      <c r="L90" s="29"/>
    </row>
    <row r="91" spans="1:12" ht="10.15" customHeight="1" x14ac:dyDescent="0.2">
      <c r="A91" s="2"/>
      <c r="B91" s="65"/>
      <c r="C91" s="3"/>
      <c r="D91" s="44"/>
      <c r="E91" s="221" t="s">
        <v>19</v>
      </c>
      <c r="F91" s="221"/>
      <c r="G91" s="221"/>
      <c r="H91" s="221"/>
      <c r="I91" s="221"/>
      <c r="J91" s="3"/>
      <c r="K91" s="3"/>
      <c r="L91" s="29"/>
    </row>
    <row r="92" spans="1:12" ht="6" customHeight="1" x14ac:dyDescent="0.2">
      <c r="A92" s="6"/>
      <c r="B92" s="65"/>
      <c r="C92" s="32"/>
      <c r="D92" s="3"/>
      <c r="E92" s="32"/>
      <c r="F92" s="32"/>
      <c r="G92" s="32"/>
      <c r="H92" s="35"/>
      <c r="I92" s="3"/>
      <c r="J92" s="3"/>
      <c r="K92" s="3"/>
      <c r="L92" s="29"/>
    </row>
    <row r="93" spans="1:12" ht="13.5" customHeight="1" x14ac:dyDescent="0.2">
      <c r="A93" s="2"/>
      <c r="B93" s="65" t="s">
        <v>1732</v>
      </c>
      <c r="C93" s="3"/>
      <c r="D93" s="191" t="s">
        <v>1733</v>
      </c>
      <c r="E93" s="140"/>
      <c r="F93" s="140"/>
      <c r="G93" s="140"/>
      <c r="H93" s="140"/>
      <c r="I93" s="37"/>
      <c r="J93" s="273"/>
      <c r="K93" s="3"/>
      <c r="L93" s="29"/>
    </row>
    <row r="94" spans="1:12" ht="6.75" customHeight="1" x14ac:dyDescent="0.2">
      <c r="A94" s="2"/>
      <c r="B94" s="65"/>
      <c r="C94" s="3"/>
      <c r="D94" s="183"/>
      <c r="E94" s="140"/>
      <c r="F94" s="140"/>
      <c r="G94" s="140"/>
      <c r="H94" s="140"/>
      <c r="I94" s="140"/>
      <c r="J94" s="3"/>
      <c r="K94" s="3"/>
      <c r="L94" s="29"/>
    </row>
    <row r="95" spans="1:12" ht="6.75" customHeight="1" x14ac:dyDescent="0.2">
      <c r="A95" s="2"/>
      <c r="B95" s="65"/>
      <c r="C95" s="3"/>
      <c r="D95" s="183"/>
      <c r="E95" s="200"/>
      <c r="F95" s="200"/>
      <c r="G95" s="200"/>
      <c r="H95" s="200"/>
      <c r="I95" s="200"/>
      <c r="J95" s="3"/>
      <c r="K95" s="3"/>
      <c r="L95" s="29"/>
    </row>
    <row r="96" spans="1:12" s="12" customFormat="1" ht="21" customHeight="1" thickBot="1" x14ac:dyDescent="0.3">
      <c r="A96" s="9"/>
      <c r="B96" s="65"/>
      <c r="C96" s="64"/>
      <c r="D96" s="10" t="s">
        <v>1747</v>
      </c>
      <c r="E96" s="10"/>
      <c r="F96" s="10"/>
      <c r="G96" s="10"/>
      <c r="H96" s="11"/>
      <c r="I96" s="11"/>
      <c r="J96" s="11"/>
      <c r="K96" s="11"/>
      <c r="L96" s="31"/>
    </row>
    <row r="97" spans="1:12" ht="4.5" customHeight="1" thickTop="1" x14ac:dyDescent="0.2">
      <c r="A97" s="2"/>
      <c r="B97" s="65"/>
      <c r="C97" s="3"/>
      <c r="D97" s="40"/>
      <c r="E97" s="40"/>
      <c r="F97" s="40"/>
      <c r="G97" s="40"/>
      <c r="H97" s="40"/>
      <c r="I97" s="3"/>
      <c r="J97" s="40"/>
      <c r="K97" s="40"/>
      <c r="L97" s="29"/>
    </row>
    <row r="98" spans="1:12" ht="15.75" customHeight="1" x14ac:dyDescent="0.2">
      <c r="A98" s="2"/>
      <c r="B98" s="65" t="s">
        <v>1720</v>
      </c>
      <c r="C98" s="3"/>
      <c r="D98" s="73" t="s">
        <v>1748</v>
      </c>
      <c r="E98" s="73"/>
      <c r="F98" s="73"/>
      <c r="G98" s="73"/>
      <c r="H98" s="73"/>
      <c r="I98" s="73"/>
      <c r="J98" s="73"/>
      <c r="K98" s="3"/>
      <c r="L98" s="29"/>
    </row>
    <row r="99" spans="1:12" ht="3.75" customHeight="1" x14ac:dyDescent="0.2">
      <c r="A99" s="2"/>
      <c r="B99" s="65"/>
      <c r="C99" s="3"/>
      <c r="D99" s="44"/>
      <c r="E99" s="140"/>
      <c r="F99" s="140"/>
      <c r="G99" s="140"/>
      <c r="H99" s="140"/>
      <c r="I99" s="140"/>
      <c r="J99" s="3"/>
      <c r="K99" s="3"/>
      <c r="L99" s="29"/>
    </row>
    <row r="100" spans="1:12" ht="15.75" customHeight="1" x14ac:dyDescent="0.2">
      <c r="A100" s="2"/>
      <c r="B100" s="65"/>
      <c r="C100" s="3"/>
      <c r="D100" s="44"/>
      <c r="E100" s="218"/>
      <c r="F100" s="219"/>
      <c r="G100" s="219"/>
      <c r="H100" s="219"/>
      <c r="I100" s="220"/>
      <c r="J100" s="3"/>
      <c r="K100" s="3"/>
      <c r="L100" s="29"/>
    </row>
    <row r="101" spans="1:12" ht="3" customHeight="1" x14ac:dyDescent="0.2">
      <c r="A101" s="2"/>
      <c r="B101" s="65"/>
      <c r="C101" s="3"/>
      <c r="D101" s="44"/>
      <c r="E101" s="140"/>
      <c r="F101" s="140"/>
      <c r="G101" s="140"/>
      <c r="H101" s="140"/>
      <c r="I101" s="140"/>
      <c r="J101" s="3"/>
      <c r="K101" s="3"/>
      <c r="L101" s="29"/>
    </row>
    <row r="102" spans="1:12" ht="9" customHeight="1" x14ac:dyDescent="0.2">
      <c r="A102" s="2"/>
      <c r="B102" s="65"/>
      <c r="C102" s="3"/>
      <c r="D102" s="44"/>
      <c r="E102" s="221" t="s">
        <v>19</v>
      </c>
      <c r="F102" s="221"/>
      <c r="G102" s="221"/>
      <c r="H102" s="221"/>
      <c r="I102" s="221"/>
      <c r="J102" s="3"/>
      <c r="K102" s="3"/>
      <c r="L102" s="29"/>
    </row>
    <row r="103" spans="1:12" ht="6.75" customHeight="1" x14ac:dyDescent="0.2">
      <c r="A103" s="2"/>
      <c r="B103" s="65"/>
      <c r="C103" s="3"/>
      <c r="D103" s="183"/>
      <c r="E103" s="184"/>
      <c r="F103" s="184"/>
      <c r="G103" s="184"/>
      <c r="H103" s="184"/>
      <c r="I103" s="184"/>
      <c r="J103" s="3"/>
      <c r="K103" s="3"/>
      <c r="L103" s="29"/>
    </row>
    <row r="104" spans="1:12" ht="7.15" customHeight="1" x14ac:dyDescent="0.2">
      <c r="A104" s="6"/>
      <c r="B104" s="65"/>
      <c r="C104" s="32"/>
      <c r="D104" s="3"/>
      <c r="E104" s="32"/>
      <c r="F104" s="32"/>
      <c r="G104" s="32"/>
      <c r="H104" s="35"/>
      <c r="I104" s="3"/>
      <c r="J104" s="3"/>
      <c r="K104" s="3"/>
      <c r="L104" s="29"/>
    </row>
    <row r="105" spans="1:12" s="12" customFormat="1" ht="21" customHeight="1" thickBot="1" x14ac:dyDescent="0.3">
      <c r="A105" s="9"/>
      <c r="B105" s="65"/>
      <c r="C105" s="64"/>
      <c r="D105" s="10" t="s">
        <v>1749</v>
      </c>
      <c r="E105" s="10"/>
      <c r="F105" s="10"/>
      <c r="G105" s="10"/>
      <c r="H105" s="11"/>
      <c r="I105" s="11"/>
      <c r="J105" s="11"/>
      <c r="K105" s="11"/>
      <c r="L105" s="31"/>
    </row>
    <row r="106" spans="1:12" ht="4.5" customHeight="1" thickTop="1" x14ac:dyDescent="0.2">
      <c r="A106" s="2"/>
      <c r="B106" s="65"/>
      <c r="C106" s="3"/>
      <c r="D106" s="40"/>
      <c r="E106" s="40"/>
      <c r="F106" s="40"/>
      <c r="G106" s="40"/>
      <c r="H106" s="40"/>
      <c r="I106" s="3"/>
      <c r="J106" s="40"/>
      <c r="K106" s="40"/>
      <c r="L106" s="29"/>
    </row>
    <row r="107" spans="1:12" ht="4.5" customHeight="1" x14ac:dyDescent="0.2">
      <c r="A107" s="2"/>
      <c r="B107" s="65"/>
      <c r="C107" s="3"/>
      <c r="D107" s="40"/>
      <c r="E107" s="40"/>
      <c r="F107" s="40"/>
      <c r="G107" s="40"/>
      <c r="H107" s="40"/>
      <c r="I107" s="3"/>
      <c r="J107" s="40"/>
      <c r="K107" s="40"/>
      <c r="L107" s="29"/>
    </row>
    <row r="108" spans="1:12" ht="64.150000000000006" customHeight="1" x14ac:dyDescent="0.2">
      <c r="A108" s="107"/>
      <c r="B108" s="108" t="s">
        <v>80</v>
      </c>
      <c r="C108" s="109"/>
      <c r="D108" s="110"/>
      <c r="E108" s="112" t="s">
        <v>595</v>
      </c>
      <c r="F108" s="215"/>
      <c r="G108" s="216"/>
      <c r="H108" s="216"/>
      <c r="I108" s="216"/>
      <c r="J108" s="216"/>
      <c r="K108" s="217"/>
      <c r="L108" s="29"/>
    </row>
    <row r="109" spans="1:12" ht="6.75" customHeight="1" x14ac:dyDescent="0.2">
      <c r="A109" s="2"/>
      <c r="B109" s="65"/>
      <c r="C109" s="3"/>
      <c r="D109" s="183"/>
      <c r="E109" s="200"/>
      <c r="F109" s="200"/>
      <c r="G109" s="200"/>
      <c r="H109" s="200"/>
      <c r="I109" s="200"/>
      <c r="J109" s="3"/>
      <c r="K109" s="3"/>
      <c r="L109" s="29"/>
    </row>
    <row r="110" spans="1:12" ht="15.75" customHeight="1" x14ac:dyDescent="0.2">
      <c r="A110" s="2"/>
      <c r="B110" s="108" t="s">
        <v>8</v>
      </c>
      <c r="C110" s="3"/>
      <c r="D110" s="73" t="s">
        <v>1750</v>
      </c>
      <c r="E110" s="73"/>
      <c r="F110" s="73"/>
      <c r="G110" s="73"/>
      <c r="H110" s="73"/>
      <c r="I110" s="73"/>
      <c r="J110" s="73"/>
      <c r="K110" s="3"/>
      <c r="L110" s="29"/>
    </row>
    <row r="111" spans="1:12" ht="3.75" customHeight="1" x14ac:dyDescent="0.2">
      <c r="A111" s="2"/>
      <c r="B111" s="65"/>
      <c r="C111" s="3"/>
      <c r="D111" s="44"/>
      <c r="E111" s="184"/>
      <c r="F111" s="184"/>
      <c r="G111" s="184"/>
      <c r="H111" s="184"/>
      <c r="I111" s="184"/>
      <c r="J111" s="3"/>
      <c r="K111" s="3"/>
      <c r="L111" s="29"/>
    </row>
    <row r="112" spans="1:12" ht="15.75" customHeight="1" x14ac:dyDescent="0.2">
      <c r="A112" s="2"/>
      <c r="B112" s="65"/>
      <c r="C112" s="3"/>
      <c r="D112" s="44"/>
      <c r="E112" s="218"/>
      <c r="F112" s="219"/>
      <c r="G112" s="219"/>
      <c r="H112" s="219"/>
      <c r="I112" s="220"/>
      <c r="J112" s="3"/>
      <c r="K112" s="3"/>
      <c r="L112" s="29"/>
    </row>
    <row r="113" spans="1:12" ht="3" customHeight="1" x14ac:dyDescent="0.2">
      <c r="A113" s="2"/>
      <c r="B113" s="65"/>
      <c r="C113" s="3"/>
      <c r="D113" s="44"/>
      <c r="E113" s="184"/>
      <c r="F113" s="184"/>
      <c r="G113" s="184"/>
      <c r="H113" s="189"/>
      <c r="I113" s="189"/>
      <c r="J113" s="3"/>
      <c r="K113" s="3"/>
      <c r="L113" s="29"/>
    </row>
    <row r="114" spans="1:12" ht="9" customHeight="1" x14ac:dyDescent="0.2">
      <c r="A114" s="2"/>
      <c r="B114" s="65"/>
      <c r="C114" s="3"/>
      <c r="D114" s="44"/>
      <c r="E114" s="221" t="s">
        <v>19</v>
      </c>
      <c r="F114" s="221"/>
      <c r="G114" s="221"/>
      <c r="H114" s="221"/>
      <c r="I114" s="221"/>
      <c r="J114" s="3"/>
      <c r="K114" s="3"/>
      <c r="L114" s="29"/>
    </row>
    <row r="115" spans="1:12" ht="11.25" customHeight="1" x14ac:dyDescent="0.2">
      <c r="A115" s="2"/>
      <c r="B115" s="65"/>
      <c r="C115" s="3"/>
      <c r="D115" s="3"/>
      <c r="E115" s="3"/>
      <c r="F115" s="3"/>
      <c r="G115" s="3"/>
      <c r="H115" s="35"/>
      <c r="I115" s="3"/>
      <c r="J115" s="3"/>
      <c r="K115" s="3"/>
      <c r="L115" s="29"/>
    </row>
    <row r="116" spans="1:12" ht="15" customHeight="1" x14ac:dyDescent="0.2">
      <c r="A116" s="2"/>
      <c r="B116" s="65" t="s">
        <v>598</v>
      </c>
      <c r="C116" s="3"/>
      <c r="D116" s="30"/>
      <c r="E116" s="37" t="s">
        <v>1586</v>
      </c>
      <c r="F116" s="213"/>
      <c r="G116" s="255"/>
      <c r="H116" s="214"/>
      <c r="I116" s="134" t="str">
        <f>IF(ISBLANK(draught), " meters", CONCATENATE(" meters    (",TEXT(draught*100,"0000"),")"))</f>
        <v xml:space="preserve"> meters</v>
      </c>
      <c r="J116" s="134"/>
      <c r="K116" s="38"/>
      <c r="L116" s="29"/>
    </row>
    <row r="117" spans="1:12" ht="6" customHeight="1" x14ac:dyDescent="0.2">
      <c r="A117" s="2"/>
      <c r="B117" s="65"/>
      <c r="C117" s="3"/>
      <c r="D117" s="3"/>
      <c r="E117" s="3"/>
      <c r="F117" s="3"/>
      <c r="G117" s="3"/>
      <c r="H117" s="3"/>
      <c r="I117" s="36"/>
      <c r="J117" s="39"/>
      <c r="K117" s="3"/>
      <c r="L117" s="29"/>
    </row>
    <row r="118" spans="1:12" ht="67.7" customHeight="1" x14ac:dyDescent="0.2">
      <c r="A118" s="113"/>
      <c r="B118" s="108" t="s">
        <v>599</v>
      </c>
      <c r="C118" s="110"/>
      <c r="D118" s="111"/>
      <c r="E118" s="112" t="s">
        <v>601</v>
      </c>
      <c r="F118" s="209"/>
      <c r="G118" s="210"/>
      <c r="H118" s="210"/>
      <c r="I118" s="210"/>
      <c r="J118" s="210"/>
      <c r="K118" s="211"/>
      <c r="L118" s="29"/>
    </row>
    <row r="119" spans="1:12" ht="6" customHeight="1" x14ac:dyDescent="0.2">
      <c r="A119" s="2"/>
      <c r="B119" s="65"/>
      <c r="C119" s="3"/>
      <c r="D119" s="30"/>
      <c r="E119" s="3"/>
      <c r="F119" s="3"/>
      <c r="G119" s="3"/>
      <c r="H119" s="3"/>
      <c r="I119" s="3"/>
      <c r="J119" s="3"/>
      <c r="K119" s="37"/>
      <c r="L119" s="29"/>
    </row>
    <row r="120" spans="1:12" ht="15" customHeight="1" x14ac:dyDescent="0.2">
      <c r="A120" s="2"/>
      <c r="B120" s="65" t="s">
        <v>600</v>
      </c>
      <c r="C120" s="3"/>
      <c r="D120" s="30"/>
      <c r="E120" s="30" t="s">
        <v>597</v>
      </c>
      <c r="F120" s="259"/>
      <c r="G120" s="260"/>
      <c r="H120" s="260"/>
      <c r="I120" s="260"/>
      <c r="J120" s="261"/>
      <c r="K120" s="37"/>
      <c r="L120" s="29"/>
    </row>
    <row r="121" spans="1:12" ht="6" customHeight="1" x14ac:dyDescent="0.2">
      <c r="A121" s="2"/>
      <c r="B121" s="65"/>
      <c r="C121" s="3"/>
      <c r="D121" s="30"/>
      <c r="E121" s="3"/>
      <c r="F121" s="3"/>
      <c r="G121" s="3"/>
      <c r="H121" s="3"/>
      <c r="I121" s="3"/>
      <c r="J121" s="3"/>
      <c r="K121" s="37"/>
      <c r="L121" s="29"/>
    </row>
    <row r="122" spans="1:12" ht="45.75" customHeight="1" x14ac:dyDescent="0.2">
      <c r="A122" s="2"/>
      <c r="B122" s="108" t="s">
        <v>1735</v>
      </c>
      <c r="C122" s="3"/>
      <c r="D122" s="30"/>
      <c r="E122" s="3"/>
      <c r="F122" s="3"/>
      <c r="G122" s="112"/>
      <c r="H122" s="112" t="s">
        <v>1736</v>
      </c>
      <c r="I122" s="215"/>
      <c r="J122" s="216"/>
      <c r="K122" s="217"/>
      <c r="L122" s="29"/>
    </row>
    <row r="123" spans="1:12" ht="5.45" customHeight="1" x14ac:dyDescent="0.2">
      <c r="A123" s="2"/>
      <c r="B123" s="65"/>
      <c r="C123" s="3"/>
      <c r="D123" s="30"/>
      <c r="E123" s="3"/>
      <c r="F123" s="3"/>
      <c r="G123" s="3"/>
      <c r="H123" s="3"/>
      <c r="I123" s="36"/>
      <c r="J123" s="39"/>
      <c r="K123" s="3"/>
      <c r="L123" s="29"/>
    </row>
    <row r="124" spans="1:12" ht="5.45" customHeight="1" x14ac:dyDescent="0.2">
      <c r="A124" s="2"/>
      <c r="B124" s="65"/>
      <c r="C124" s="3"/>
      <c r="D124" s="30"/>
      <c r="E124" s="3"/>
      <c r="F124" s="3"/>
      <c r="G124" s="3"/>
      <c r="H124" s="3"/>
      <c r="I124" s="36"/>
      <c r="J124" s="39"/>
      <c r="K124" s="3"/>
      <c r="L124" s="29"/>
    </row>
    <row r="125" spans="1:12" ht="15" customHeight="1" x14ac:dyDescent="0.2">
      <c r="A125" s="2"/>
      <c r="B125" s="65" t="s">
        <v>9</v>
      </c>
      <c r="C125" s="3"/>
      <c r="D125" s="30"/>
      <c r="E125" s="199"/>
      <c r="F125" s="183"/>
      <c r="G125" s="183"/>
      <c r="H125" s="199" t="s">
        <v>1631</v>
      </c>
      <c r="I125" s="256"/>
      <c r="J125" s="257"/>
      <c r="K125" s="258"/>
      <c r="L125" s="29"/>
    </row>
    <row r="126" spans="1:12" ht="14.45" hidden="1" customHeight="1" x14ac:dyDescent="0.25">
      <c r="A126" s="70"/>
      <c r="B126" s="72"/>
      <c r="C126" s="69"/>
      <c r="D126" s="69"/>
      <c r="E126" s="69"/>
      <c r="F126" s="69"/>
      <c r="G126" s="69"/>
      <c r="H126" s="69"/>
      <c r="I126" s="69"/>
      <c r="J126" s="69"/>
      <c r="K126" s="69"/>
      <c r="L126" s="71"/>
    </row>
    <row r="127" spans="1:12" ht="14.45" hidden="1" customHeight="1" x14ac:dyDescent="0.25">
      <c r="A127" s="186"/>
      <c r="B127" s="198" t="s">
        <v>1737</v>
      </c>
      <c r="C127" s="187"/>
      <c r="D127" s="187"/>
      <c r="E127" s="187"/>
      <c r="F127" s="187"/>
      <c r="G127" s="187"/>
      <c r="H127" s="187"/>
      <c r="I127" s="37" t="s">
        <v>1738</v>
      </c>
      <c r="J127" s="190"/>
      <c r="K127" s="187"/>
      <c r="L127" s="188"/>
    </row>
    <row r="128" spans="1:12" ht="14.45" customHeight="1" x14ac:dyDescent="0.25">
      <c r="A128" s="186"/>
      <c r="B128" s="72"/>
      <c r="C128" s="187"/>
      <c r="D128" s="187"/>
      <c r="E128" s="187"/>
      <c r="F128" s="187"/>
      <c r="G128" s="187"/>
      <c r="H128" s="187"/>
      <c r="I128" s="187"/>
      <c r="J128" s="187"/>
      <c r="K128" s="187"/>
      <c r="L128" s="188"/>
    </row>
    <row r="129" spans="1:13" ht="15" customHeight="1" x14ac:dyDescent="0.25">
      <c r="A129" s="246" t="s">
        <v>604</v>
      </c>
      <c r="B129" s="247"/>
      <c r="C129" s="247"/>
      <c r="D129" s="247"/>
      <c r="E129" s="247"/>
      <c r="F129" s="247"/>
      <c r="G129" s="247"/>
      <c r="H129" s="247"/>
      <c r="I129" s="247"/>
      <c r="J129" s="247"/>
      <c r="K129" s="247"/>
      <c r="L129" s="248"/>
    </row>
    <row r="130" spans="1:13" ht="15" customHeight="1" x14ac:dyDescent="0.2">
      <c r="A130" s="2"/>
      <c r="B130" s="65"/>
      <c r="C130" s="3"/>
      <c r="D130" s="3"/>
      <c r="E130" s="3"/>
      <c r="F130" s="3"/>
      <c r="G130" s="3"/>
      <c r="H130" s="3"/>
      <c r="I130" s="3"/>
      <c r="J130" s="3"/>
      <c r="K130" s="3"/>
      <c r="L130" s="29"/>
    </row>
    <row r="131" spans="1:13" ht="15" customHeight="1" x14ac:dyDescent="0.2">
      <c r="A131" s="2"/>
      <c r="B131" s="65"/>
      <c r="C131" s="3"/>
      <c r="D131" s="3"/>
      <c r="E131" s="3"/>
      <c r="F131" s="3"/>
      <c r="G131" s="3"/>
      <c r="H131" s="3"/>
      <c r="I131" s="3"/>
      <c r="J131" s="3"/>
      <c r="K131" s="3"/>
      <c r="L131" s="29"/>
    </row>
    <row r="132" spans="1:13" ht="15" customHeight="1" x14ac:dyDescent="0.2">
      <c r="A132" s="2"/>
      <c r="B132" s="65"/>
      <c r="C132" s="3"/>
      <c r="D132" s="3"/>
      <c r="E132" s="3"/>
      <c r="F132" s="3"/>
      <c r="G132" s="3"/>
      <c r="H132" s="3"/>
      <c r="I132" s="3"/>
      <c r="J132" s="3"/>
      <c r="K132" s="3"/>
      <c r="L132" s="114"/>
    </row>
    <row r="133" spans="1:13" ht="15" customHeight="1" x14ac:dyDescent="0.2">
      <c r="A133" s="2"/>
      <c r="B133" s="65"/>
      <c r="C133" s="3"/>
      <c r="D133" s="3"/>
      <c r="E133" s="3"/>
      <c r="F133" s="3"/>
      <c r="G133" s="3"/>
      <c r="H133" s="3"/>
      <c r="I133" s="3"/>
      <c r="J133" s="3"/>
      <c r="K133" s="3"/>
      <c r="L133" s="114"/>
    </row>
    <row r="134" spans="1:13" ht="15" customHeight="1" x14ac:dyDescent="0.2">
      <c r="A134" s="2"/>
      <c r="B134" s="65"/>
      <c r="C134" s="3"/>
      <c r="D134" s="3"/>
      <c r="E134" s="3"/>
      <c r="F134" s="3"/>
      <c r="G134" s="3"/>
      <c r="H134" s="3"/>
      <c r="I134" s="3"/>
      <c r="J134" s="3"/>
      <c r="K134" s="3"/>
      <c r="L134" s="114"/>
    </row>
    <row r="135" spans="1:13" ht="15" customHeight="1" thickBot="1" x14ac:dyDescent="0.25">
      <c r="A135" s="4"/>
      <c r="B135" s="68"/>
      <c r="C135" s="5"/>
      <c r="D135" s="5"/>
      <c r="E135" s="5"/>
      <c r="F135" s="5"/>
      <c r="G135" s="5"/>
      <c r="H135" s="5"/>
      <c r="I135" s="5"/>
      <c r="J135" s="5"/>
      <c r="K135" s="5"/>
      <c r="L135" s="45"/>
    </row>
    <row r="136" spans="1:13" s="120" customFormat="1" x14ac:dyDescent="0.2">
      <c r="B136" s="125"/>
    </row>
    <row r="137" spans="1:13" s="120" customFormat="1" hidden="1" x14ac:dyDescent="0.2">
      <c r="B137" s="125"/>
    </row>
    <row r="138" spans="1:13" s="120" customFormat="1" hidden="1" x14ac:dyDescent="0.2">
      <c r="B138" s="125"/>
      <c r="I138" s="145" t="s">
        <v>1708</v>
      </c>
      <c r="J138" s="149" t="s">
        <v>1710</v>
      </c>
      <c r="K138" s="149" t="s">
        <v>1711</v>
      </c>
    </row>
    <row r="139" spans="1:13" s="120" customFormat="1" hidden="1" x14ac:dyDescent="0.2">
      <c r="B139" s="125"/>
      <c r="D139" s="46" t="s">
        <v>444</v>
      </c>
      <c r="I139" s="143" t="s">
        <v>1705</v>
      </c>
      <c r="J139" s="143" t="s">
        <v>1705</v>
      </c>
      <c r="K139" s="143" t="s">
        <v>1705</v>
      </c>
      <c r="L139" s="143" t="s">
        <v>1705</v>
      </c>
      <c r="M139" s="143" t="s">
        <v>1705</v>
      </c>
    </row>
    <row r="140" spans="1:13" s="120" customFormat="1" ht="15" hidden="1" x14ac:dyDescent="0.2">
      <c r="B140" s="125"/>
      <c r="D140" s="151" t="str">
        <f>IF(F29=I141,"unlocode",IF(F29=I140,"coordinates_dm",IF(F29=I142,"unlocode","")))</f>
        <v/>
      </c>
      <c r="E140" s="150" t="s">
        <v>1712</v>
      </c>
      <c r="I140" s="144" t="s">
        <v>1709</v>
      </c>
      <c r="J140" s="144" t="s">
        <v>1584</v>
      </c>
      <c r="K140" s="144" t="s">
        <v>1584</v>
      </c>
      <c r="L140" s="147" t="s">
        <v>1751</v>
      </c>
      <c r="M140" s="147" t="s">
        <v>1721</v>
      </c>
    </row>
    <row r="141" spans="1:13" s="120" customFormat="1" ht="15" hidden="1" x14ac:dyDescent="0.2">
      <c r="B141" s="125"/>
      <c r="D141" s="151" t="str">
        <f>IF(F73=J140,"unlocode",IF(F73=J142,"coordinates_dm",IF(F73=J141,"unlocode","")))</f>
        <v/>
      </c>
      <c r="E141" s="150" t="s">
        <v>1713</v>
      </c>
      <c r="I141" s="144" t="s">
        <v>1584</v>
      </c>
      <c r="J141" s="144" t="s">
        <v>1625</v>
      </c>
      <c r="K141" s="144" t="s">
        <v>1625</v>
      </c>
      <c r="L141" s="147" t="s">
        <v>1739</v>
      </c>
      <c r="M141" s="147" t="s">
        <v>1722</v>
      </c>
    </row>
    <row r="142" spans="1:13" s="120" customFormat="1" ht="15" hidden="1" x14ac:dyDescent="0.2">
      <c r="B142" s="125"/>
      <c r="D142" s="151" t="str">
        <f>"unlocode"</f>
        <v>unlocode</v>
      </c>
      <c r="E142" s="152" t="s">
        <v>1714</v>
      </c>
      <c r="I142" s="144" t="s">
        <v>1625</v>
      </c>
      <c r="J142" s="144" t="s">
        <v>1709</v>
      </c>
    </row>
    <row r="143" spans="1:13" s="120" customFormat="1" ht="15" hidden="1" x14ac:dyDescent="0.2">
      <c r="B143" s="125"/>
      <c r="D143" s="151" t="str">
        <f>IF(E58=L140,"entering",IF(E58=L141,"departing",""))</f>
        <v/>
      </c>
      <c r="E143" s="152" t="s">
        <v>1715</v>
      </c>
      <c r="I143" s="1"/>
      <c r="J143" s="1"/>
    </row>
    <row r="144" spans="1:13" s="120" customFormat="1" ht="15" hidden="1" x14ac:dyDescent="0.25">
      <c r="B144" s="125"/>
      <c r="D144" s="123" t="str">
        <f>TRIM(SUBSTITUTE(currentNameInput, CHAR(10), " "))</f>
        <v/>
      </c>
    </row>
    <row r="145" spans="2:4" s="120" customFormat="1" ht="15" hidden="1" x14ac:dyDescent="0.25">
      <c r="B145" s="125"/>
      <c r="D145" s="123" t="str">
        <f>TRIM(SUBSTITUTE(callSignInput, CHAR(10), " "))</f>
        <v/>
      </c>
    </row>
    <row r="146" spans="2:4" s="120" customFormat="1" ht="15" hidden="1" x14ac:dyDescent="0.2">
      <c r="B146" s="125"/>
      <c r="D146" s="124" t="str">
        <f>SUBSTITUTE(shipAgentInput, CHAR(10), " ")</f>
        <v/>
      </c>
    </row>
    <row r="147" spans="2:4" s="120" customFormat="1" ht="15" hidden="1" x14ac:dyDescent="0.2">
      <c r="B147" s="125"/>
      <c r="D147" s="124" t="str">
        <f>IF(F48=K141,
    SUBSTITUTE(lastPortOfCallLocationNameInput,CHAR(10)," "),
    IF(F48=K140,SUBSTITUTE(lastPortOfCallUnlocodeInput,CHAR(10)," "),
    "")
)</f>
        <v/>
      </c>
    </row>
    <row r="148" spans="2:4" s="120" customFormat="1" ht="15" hidden="1" x14ac:dyDescent="0.25">
      <c r="B148" s="125"/>
      <c r="D148" s="123" t="str">
        <f>IF(D142=3,SUBSTITUTE(destinationLocationNameInput,CHAR(10)," "),SUBSTITUTE(destinationUnlocodeInput,CHAR(10)," "))</f>
        <v/>
      </c>
    </row>
    <row r="149" spans="2:4" s="120" customFormat="1" ht="14.45" hidden="1" customHeight="1" x14ac:dyDescent="0.25">
      <c r="B149" s="125"/>
      <c r="D149" s="123" t="str">
        <f>IF(F29=I142,SUBSTITUTE(vesselCurrentPositionLocationNameInput,CHAR(10)," "),SUBSTITUTE(vesselCurrentPositionUnlocodeInput,CHAR(10)," "))</f>
        <v/>
      </c>
    </row>
    <row r="150" spans="2:4" s="120" customFormat="1" x14ac:dyDescent="0.2">
      <c r="B150" s="125"/>
    </row>
    <row r="151" spans="2:4" s="120" customFormat="1" x14ac:dyDescent="0.2">
      <c r="B151" s="125"/>
    </row>
    <row r="152" spans="2:4" s="120" customFormat="1" x14ac:dyDescent="0.2">
      <c r="B152" s="125"/>
    </row>
    <row r="153" spans="2:4" s="120" customFormat="1" x14ac:dyDescent="0.2">
      <c r="B153" s="125"/>
    </row>
  </sheetData>
  <sheetProtection algorithmName="SHA-512" hashValue="cNSpVY+GTzT5S7SWBuUmVtNs1noKvlSbhqvDm9I2VdbZekT3BYPhXp++vFWCMt3rsGiL+8+TJNEfxYOFaxd8YQ==" saltValue="lUBD1ej3dTTj/09JClSxsw==" spinCount="100000" sheet="1" objects="1" scenarios="1"/>
  <mergeCells count="40">
    <mergeCell ref="I122:K122"/>
    <mergeCell ref="E13:H13"/>
    <mergeCell ref="E38:H38"/>
    <mergeCell ref="A129:L129"/>
    <mergeCell ref="F25:I25"/>
    <mergeCell ref="F27:I27"/>
    <mergeCell ref="E43:G43"/>
    <mergeCell ref="E45:G45"/>
    <mergeCell ref="F116:H116"/>
    <mergeCell ref="I125:K125"/>
    <mergeCell ref="F120:J120"/>
    <mergeCell ref="E60:I60"/>
    <mergeCell ref="E62:I62"/>
    <mergeCell ref="E89:I89"/>
    <mergeCell ref="E91:I91"/>
    <mergeCell ref="F34:G34"/>
    <mergeCell ref="F36:G36"/>
    <mergeCell ref="F32:G32"/>
    <mergeCell ref="E15:H15"/>
    <mergeCell ref="E76:H76"/>
    <mergeCell ref="E78:H78"/>
    <mergeCell ref="E40:H40"/>
    <mergeCell ref="F29:I29"/>
    <mergeCell ref="F73:I73"/>
    <mergeCell ref="F48:I48"/>
    <mergeCell ref="E58:I58"/>
    <mergeCell ref="E21:H21"/>
    <mergeCell ref="E19:H19"/>
    <mergeCell ref="F64:G64"/>
    <mergeCell ref="F66:G66"/>
    <mergeCell ref="F68:G68"/>
    <mergeCell ref="F118:K118"/>
    <mergeCell ref="F80:G80"/>
    <mergeCell ref="F82:G82"/>
    <mergeCell ref="F84:G84"/>
    <mergeCell ref="F108:K108"/>
    <mergeCell ref="E100:I100"/>
    <mergeCell ref="E102:I102"/>
    <mergeCell ref="E112:I112"/>
    <mergeCell ref="E114:I114"/>
  </mergeCells>
  <conditionalFormatting sqref="D38">
    <cfRule type="expression" dxfId="91" priority="306">
      <formula>$F$29&lt;&gt;$I$141</formula>
    </cfRule>
  </conditionalFormatting>
  <conditionalFormatting sqref="D40">
    <cfRule type="expression" dxfId="90" priority="294">
      <formula>$F$29&lt;&gt;$I$142</formula>
    </cfRule>
  </conditionalFormatting>
  <conditionalFormatting sqref="D76">
    <cfRule type="expression" dxfId="89" priority="308">
      <formula>$F$73&lt;&gt;$J$140</formula>
    </cfRule>
  </conditionalFormatting>
  <conditionalFormatting sqref="D78">
    <cfRule type="expression" dxfId="88" priority="309">
      <formula>$F$73&lt;&gt;$J$141</formula>
    </cfRule>
  </conditionalFormatting>
  <conditionalFormatting sqref="D64:H68">
    <cfRule type="expression" dxfId="87" priority="310">
      <formula>$E$58&lt;&gt;$L$140</formula>
    </cfRule>
  </conditionalFormatting>
  <conditionalFormatting sqref="E58">
    <cfRule type="expression" dxfId="86" priority="311">
      <formula>$E$58&lt;&gt;$L$140</formula>
    </cfRule>
  </conditionalFormatting>
  <conditionalFormatting sqref="E80:F80 H80 D82 I82 D84 I84">
    <cfRule type="expression" dxfId="85" priority="292">
      <formula>$F$73&lt;&gt;$J$142</formula>
    </cfRule>
  </conditionalFormatting>
  <conditionalFormatting sqref="E32:G32 D34 I34 D36 I36">
    <cfRule type="expression" dxfId="84" priority="318">
      <formula>$F$29&lt;&gt;$I$140</formula>
    </cfRule>
  </conditionalFormatting>
  <conditionalFormatting sqref="E34:H34 E36:H36">
    <cfRule type="expression" dxfId="83" priority="323">
      <formula>$F$29&lt;&gt;$I$140</formula>
    </cfRule>
  </conditionalFormatting>
  <conditionalFormatting sqref="E38:H38">
    <cfRule type="expression" dxfId="82" priority="325">
      <formula>$F$29&lt;&gt;$I$141</formula>
    </cfRule>
  </conditionalFormatting>
  <conditionalFormatting sqref="E40:H40">
    <cfRule type="expression" dxfId="81" priority="299">
      <formula>$F$29&lt;&gt;$I$142</formula>
    </cfRule>
  </conditionalFormatting>
  <conditionalFormatting sqref="E76:H76">
    <cfRule type="expression" dxfId="80" priority="327">
      <formula>$F$73&lt;&gt;$J$140</formula>
    </cfRule>
  </conditionalFormatting>
  <conditionalFormatting sqref="E78:H78">
    <cfRule type="expression" dxfId="79" priority="328">
      <formula>$F$73&lt;&gt;$J$141</formula>
    </cfRule>
  </conditionalFormatting>
  <conditionalFormatting sqref="E82:H82 E84:H84">
    <cfRule type="expression" dxfId="78" priority="301">
      <formula>$F$73&lt;&gt;$J$142</formula>
    </cfRule>
  </conditionalFormatting>
  <conditionalFormatting sqref="F29">
    <cfRule type="expression" dxfId="77" priority="331">
      <formula>$F$29=$I$139</formula>
    </cfRule>
  </conditionalFormatting>
  <conditionalFormatting sqref="F48">
    <cfRule type="expression" dxfId="76" priority="332">
      <formula>$F$48=$K$139</formula>
    </cfRule>
  </conditionalFormatting>
  <conditionalFormatting sqref="F73">
    <cfRule type="expression" dxfId="75" priority="333">
      <formula>$F$73=$J$139</formula>
    </cfRule>
  </conditionalFormatting>
  <conditionalFormatting sqref="F53:I53">
    <cfRule type="expression" dxfId="74" priority="334">
      <formula>$F$48&lt;&gt;$K$141</formula>
    </cfRule>
  </conditionalFormatting>
  <conditionalFormatting sqref="H51:I51">
    <cfRule type="expression" dxfId="73" priority="335">
      <formula>$F$48&lt;&gt;$K$140</formula>
    </cfRule>
  </conditionalFormatting>
  <conditionalFormatting sqref="K10">
    <cfRule type="expression" dxfId="72" priority="24">
      <formula>(compareVersionsMinor = FALSE)</formula>
    </cfRule>
  </conditionalFormatting>
  <dataValidations count="28">
    <dataValidation type="whole" allowBlank="1" showErrorMessage="1" errorTitle="Invalid MMSI Number" error="MMSI number must be an 9-digit number." promptTitle="Test" prompt="Test" sqref="J13">
      <formula1>100000000</formula1>
      <formula2>999999999</formula2>
    </dataValidation>
    <dataValidation type="whole" allowBlank="1" showErrorMessage="1" errorTitle="Invalid IMO Number" error="IMO number must be a 7-digit number." sqref="J15:J16 J20 J18 J22 J55">
      <formula1>1000000</formula1>
      <formula2>9999999</formula2>
    </dataValidation>
    <dataValidation type="decimal" allowBlank="1" showErrorMessage="1" errorTitle="Invalid Heading Value" error="Heading must be a number between 0 and 360." sqref="E43">
      <formula1>0</formula1>
      <formula2>360</formula2>
    </dataValidation>
    <dataValidation type="list" allowBlank="1" showInputMessage="1" showErrorMessage="1" sqref="H36 H84 H68">
      <formula1>"W,E"</formula1>
    </dataValidation>
    <dataValidation type="list" allowBlank="1" showInputMessage="1" showErrorMessage="1" sqref="H34 H82 H66">
      <formula1>"N,S"</formula1>
    </dataValidation>
    <dataValidation type="decimal" allowBlank="1" showErrorMessage="1" errorTitle="Invalid Draught Value" error="Draught value must be between 0 and 100." sqref="K120">
      <formula1>0</formula1>
      <formula2>100</formula2>
    </dataValidation>
    <dataValidation type="whole" allowBlank="1" showErrorMessage="1" errorTitle="Invalid Value" error="Invalid coordinate value. Latitude Degrees must be a whole number between 0 and 90." sqref="E34 E82 E66">
      <formula1>0</formula1>
      <formula2>90</formula2>
    </dataValidation>
    <dataValidation type="whole" operator="greaterThan" allowBlank="1" showErrorMessage="1" errorTitle="Invalid Number" error="The number of passenger must be a positive whole number." sqref="I125">
      <formula1>-1</formula1>
    </dataValidation>
    <dataValidation type="decimal" allowBlank="1" showErrorMessage="1" errorTitle="Invalid Draught Value" error="Draught value must be between 0 and 30 meters (e.g. 7.20 meters)" sqref="F116:H116">
      <formula1>0</formula1>
      <formula2>30</formula2>
    </dataValidation>
    <dataValidation type="decimal" allowBlank="1" showErrorMessage="1" errorTitle="Invalid Value" error="Invalid coordinate value. Minutes must be a decimal number between 0 and 59.99." sqref="F34:G34 F36:G36 F82:G82 F84:G84 F66:G66 F68:G68">
      <formula1>0</formula1>
      <formula2>59.99</formula2>
    </dataValidation>
    <dataValidation type="whole" allowBlank="1" showErrorMessage="1" errorTitle="Invalid Value" error="Invalid coordinate value. Longitude Degrees must be a whole number between 0 and 180." sqref="E36 E84 E68">
      <formula1>0</formula1>
      <formula2>180</formula2>
    </dataValidation>
    <dataValidation type="decimal" allowBlank="1" showErrorMessage="1" errorTitle="Invalid Speed Value" error="Speed must be a number between 0 and 100." sqref="E45:G45">
      <formula1>0</formula1>
      <formula2>100</formula2>
    </dataValidation>
    <dataValidation type="custom" allowBlank="1" showErrorMessage="1" errorTitle="Invalid DateTime Format" error="Date must be in YYYY-MM-DD hh:mm format." sqref="F25:I25">
      <formula1>ISNUMBER(currentPositionTime)</formula1>
    </dataValidation>
    <dataValidation type="custom" allowBlank="1" showErrorMessage="1" errorTitle="Invalid DateTime Format" error="Date must be in YYYY-MM-DD hh:mm format." sqref="E89:I89">
      <formula1>ISNUMBER(destinationArrivalTime)</formula1>
    </dataValidation>
    <dataValidation type="custom" allowBlank="1" showErrorMessage="1" errorTitle="Invalid DateTime Format" error="Date must be in YYYY-MM-DD hh:mm format." sqref="E60:I60">
      <formula1>ISNUMBER(vtsZoneArrivalTime)</formula1>
    </dataValidation>
    <dataValidation type="textLength" operator="equal" allowBlank="1" showErrorMessage="1" errorTitle="Invalid Value" error="UNLOCODE value must be 5 characters long." sqref="E38:H38 I51 E76:H76">
      <formula1>5</formula1>
    </dataValidation>
    <dataValidation type="list" allowBlank="1" showInputMessage="1" showErrorMessage="1" sqref="F29">
      <formula1>$I$139:$I$142</formula1>
    </dataValidation>
    <dataValidation type="list" allowBlank="1" showInputMessage="1" showErrorMessage="1" sqref="F73:I73">
      <formula1>$J$139:$J$142</formula1>
    </dataValidation>
    <dataValidation type="list" allowBlank="1" showInputMessage="1" showErrorMessage="1" sqref="F48:I48">
      <formula1>$K$139:$K$141</formula1>
    </dataValidation>
    <dataValidation type="list" allowBlank="1" showInputMessage="1" showErrorMessage="1" sqref="E58">
      <formula1>$L$139:$L$141</formula1>
    </dataValidation>
    <dataValidation type="textLength" operator="lessThanOrEqual" allowBlank="1" showErrorMessage="1" errorTitle="Invalid value" error="Entered value must be less than or equal to 255 characters." sqref="J17 J21">
      <formula1>255</formula1>
    </dataValidation>
    <dataValidation type="textLength" operator="lessThanOrEqual" allowBlank="1" showErrorMessage="1" errorTitle="Invalid Value" error="Entered value must be less than or equal to 255 characters." sqref="J93:J95 J98:J104 J108:J114">
      <formula1>255</formula1>
    </dataValidation>
    <dataValidation type="textLength" operator="lessThanOrEqual" allowBlank="1" showErrorMessage="1" errorTitle="Invalid Value" error="Entered value must be less than or equal to 510 characters." sqref="I122:K122">
      <formula1>510</formula1>
    </dataValidation>
    <dataValidation type="whole" operator="greaterThanOrEqual" allowBlank="1" showInputMessage="1" showErrorMessage="1" errorTitle="Invalid value" error="Entered value must be an integer." sqref="E21:H21">
      <formula1>0</formula1>
    </dataValidation>
    <dataValidation type="decimal" operator="greaterThanOrEqual" allowBlank="1" showInputMessage="1" showErrorMessage="1" errorTitle="Invalid value" error="The value must be a decimal number greater than zero." sqref="E19:H19">
      <formula1>0</formula1>
    </dataValidation>
    <dataValidation type="decimal" operator="greaterThan" allowBlank="1" showErrorMessage="1" errorTitle="Invalid value" error="The value must be a decimal number greater than zero." promptTitle="Test" prompt="Test" sqref="J19">
      <formula1>0</formula1>
    </dataValidation>
    <dataValidation type="custom" allowBlank="1" showErrorMessage="1" errorTitle="Invalid DateTime Format" error="Date must be in YYYY-MM-DD hh:mm format." sqref="E100:I100">
      <formula1>ISNUMBER(destinationExitVtsZoneDateTime)</formula1>
    </dataValidation>
    <dataValidation type="custom" allowBlank="1" showErrorMessage="1" errorTitle="Invalid DateTime Format" error="Date must be in YYYY-MM-DD hh:mm format." sqref="E112:I112">
      <formula1>ISNUMBER(nextReportETA)</formula1>
    </dataValidation>
  </dataValidations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253C77"/>
  </sheetPr>
  <dimension ref="A1:M68"/>
  <sheetViews>
    <sheetView zoomScaleNormal="100" workbookViewId="0">
      <selection activeCell="D12" sqref="D12"/>
    </sheetView>
  </sheetViews>
  <sheetFormatPr defaultColWidth="8.85546875" defaultRowHeight="12.75" x14ac:dyDescent="0.2"/>
  <cols>
    <col min="1" max="1" width="1.28515625" style="1" customWidth="1"/>
    <col min="2" max="2" width="2.5703125" style="66" customWidth="1"/>
    <col min="3" max="3" width="2.28515625" style="25" customWidth="1"/>
    <col min="4" max="4" width="47.28515625" style="1" customWidth="1"/>
    <col min="5" max="5" width="41.85546875" style="1" customWidth="1"/>
    <col min="6" max="6" width="21.140625" style="1" customWidth="1"/>
    <col min="7" max="7" width="13.28515625" style="1" customWidth="1"/>
    <col min="8" max="8" width="46.140625" style="1" customWidth="1"/>
    <col min="9" max="9" width="3.5703125" style="53" customWidth="1"/>
    <col min="10" max="10" width="15.85546875" style="1" customWidth="1"/>
    <col min="11" max="11" width="15.85546875" style="103" customWidth="1"/>
    <col min="12" max="13" width="10.85546875" style="103" customWidth="1"/>
    <col min="14" max="16384" width="8.85546875" style="1"/>
  </cols>
  <sheetData>
    <row r="1" spans="1:13" ht="15" customHeight="1" x14ac:dyDescent="0.2">
      <c r="A1" s="7"/>
      <c r="B1" s="67"/>
      <c r="C1" s="19"/>
      <c r="D1" s="8"/>
      <c r="E1" s="8"/>
      <c r="F1" s="8"/>
      <c r="G1" s="8"/>
      <c r="H1" s="8"/>
      <c r="I1" s="48"/>
    </row>
    <row r="2" spans="1:13" ht="15" customHeight="1" x14ac:dyDescent="0.2">
      <c r="A2" s="2"/>
      <c r="B2" s="65"/>
      <c r="C2" s="20"/>
      <c r="D2" s="3"/>
      <c r="E2" s="3"/>
      <c r="F2" s="3"/>
      <c r="G2" s="3"/>
      <c r="H2" s="3"/>
      <c r="I2" s="49"/>
    </row>
    <row r="3" spans="1:13" ht="15" customHeight="1" x14ac:dyDescent="0.2">
      <c r="A3" s="2"/>
      <c r="B3" s="65"/>
      <c r="C3" s="20"/>
      <c r="D3" s="3"/>
      <c r="E3" s="3"/>
      <c r="F3" s="3"/>
      <c r="G3" s="3"/>
      <c r="H3" s="3"/>
      <c r="I3" s="49"/>
    </row>
    <row r="4" spans="1:13" ht="15" customHeight="1" x14ac:dyDescent="0.2">
      <c r="A4" s="2"/>
      <c r="B4" s="65"/>
      <c r="C4" s="20"/>
      <c r="D4" s="3"/>
      <c r="E4" s="3"/>
      <c r="F4" s="3"/>
      <c r="G4" s="3"/>
      <c r="H4" s="3"/>
      <c r="I4" s="49"/>
    </row>
    <row r="5" spans="1:13" ht="15" customHeight="1" x14ac:dyDescent="0.2">
      <c r="A5" s="2"/>
      <c r="B5" s="65"/>
      <c r="C5" s="20"/>
      <c r="D5" s="3"/>
      <c r="E5" s="3"/>
      <c r="F5" s="3"/>
      <c r="G5" s="3"/>
      <c r="H5" s="3"/>
      <c r="I5" s="49"/>
    </row>
    <row r="6" spans="1:13" ht="13.7" customHeight="1" x14ac:dyDescent="0.2">
      <c r="A6" s="2"/>
      <c r="B6" s="65"/>
      <c r="C6" s="20"/>
      <c r="D6" s="3"/>
      <c r="E6" s="3"/>
      <c r="F6" s="3"/>
      <c r="G6" s="3"/>
      <c r="H6" s="3"/>
      <c r="I6" s="49"/>
    </row>
    <row r="7" spans="1:13" s="12" customFormat="1" ht="21" customHeight="1" thickBot="1" x14ac:dyDescent="0.3">
      <c r="A7" s="9"/>
      <c r="B7" s="80"/>
      <c r="C7" s="21"/>
      <c r="D7" s="141" t="s">
        <v>17</v>
      </c>
      <c r="E7" s="10"/>
      <c r="F7" s="11"/>
      <c r="G7" s="11"/>
      <c r="H7" s="11"/>
      <c r="I7" s="50"/>
      <c r="K7" s="104"/>
      <c r="L7" s="104"/>
      <c r="M7" s="104"/>
    </row>
    <row r="8" spans="1:13" ht="13.7" customHeight="1" thickTop="1" x14ac:dyDescent="0.2">
      <c r="A8" s="2"/>
      <c r="B8" s="65"/>
      <c r="C8" s="20"/>
      <c r="D8" s="3"/>
      <c r="E8" s="3"/>
      <c r="F8" s="3"/>
      <c r="G8" s="3"/>
      <c r="H8" s="3"/>
      <c r="I8" s="49"/>
    </row>
    <row r="9" spans="1:13" s="12" customFormat="1" ht="21" customHeight="1" x14ac:dyDescent="0.25">
      <c r="A9" s="9"/>
      <c r="B9" s="80" t="s">
        <v>607</v>
      </c>
      <c r="C9" s="21"/>
      <c r="D9" s="197" t="s">
        <v>1734</v>
      </c>
      <c r="E9" s="195"/>
      <c r="F9" s="196"/>
      <c r="G9" s="196"/>
      <c r="H9" s="196"/>
      <c r="I9" s="50"/>
      <c r="K9" s="104"/>
      <c r="L9" s="104"/>
      <c r="M9" s="104"/>
    </row>
    <row r="10" spans="1:13" ht="9.6" customHeight="1" x14ac:dyDescent="0.2">
      <c r="A10" s="6"/>
      <c r="B10" s="81"/>
      <c r="C10" s="21"/>
      <c r="D10" s="32"/>
      <c r="E10" s="3"/>
      <c r="F10" s="3"/>
      <c r="G10" s="3"/>
      <c r="H10" s="3"/>
      <c r="I10" s="49"/>
    </row>
    <row r="11" spans="1:13" ht="15" customHeight="1" x14ac:dyDescent="0.2">
      <c r="A11" s="6"/>
      <c r="B11" s="81"/>
      <c r="C11" s="22"/>
      <c r="D11" s="26" t="s">
        <v>67</v>
      </c>
      <c r="E11" s="26" t="s">
        <v>608</v>
      </c>
      <c r="F11" s="26" t="s">
        <v>68</v>
      </c>
      <c r="G11" s="26" t="s">
        <v>66</v>
      </c>
      <c r="H11" s="26" t="s">
        <v>1593</v>
      </c>
      <c r="I11" s="49"/>
    </row>
    <row r="12" spans="1:13" ht="15" customHeight="1" x14ac:dyDescent="0.2">
      <c r="A12" s="6"/>
      <c r="B12" s="81"/>
      <c r="C12" s="23">
        <v>1</v>
      </c>
      <c r="D12" s="47"/>
      <c r="E12" s="47"/>
      <c r="F12" s="13"/>
      <c r="G12" s="47"/>
      <c r="H12" s="95"/>
      <c r="I12" s="51" t="str">
        <f>IF(ISBLANK(D12), "", VLOOKUP(D12,CargoList[],3,FALSE))</f>
        <v/>
      </c>
      <c r="J12" s="54" t="str">
        <f>IF(ISBLANK(E12), "", VLOOKUP(E12,ImoClassesList[],3,FALSE))</f>
        <v/>
      </c>
      <c r="K12" s="105" t="str">
        <f>IF(ISBLANK(G12), "", VLOOKUP(G12,UnitsList[],3,FALSE))</f>
        <v/>
      </c>
      <c r="L12" s="103" t="str">
        <f>IF(F12&gt;0, F12, "")</f>
        <v/>
      </c>
    </row>
    <row r="13" spans="1:13" ht="15" customHeight="1" x14ac:dyDescent="0.2">
      <c r="A13" s="6"/>
      <c r="B13" s="81"/>
      <c r="C13" s="23">
        <v>2</v>
      </c>
      <c r="D13" s="47"/>
      <c r="E13" s="47"/>
      <c r="F13" s="13"/>
      <c r="G13" s="47"/>
      <c r="H13" s="95"/>
      <c r="I13" s="51" t="str">
        <f>IF(ISBLANK(D13), "", VLOOKUP(D13,CargoList[],3,FALSE))</f>
        <v/>
      </c>
      <c r="J13" s="54" t="str">
        <f>IF(ISBLANK(E13), "", VLOOKUP(E13,ImoClassesList[],3,FALSE))</f>
        <v/>
      </c>
      <c r="K13" s="105" t="str">
        <f>IF(ISBLANK(G13), "", VLOOKUP(G13,UnitsList[],3,FALSE))</f>
        <v/>
      </c>
      <c r="L13" s="103" t="str">
        <f t="shared" ref="L13:L61" si="0">IF(F13&gt;0, F13, "")</f>
        <v/>
      </c>
    </row>
    <row r="14" spans="1:13" ht="15" customHeight="1" x14ac:dyDescent="0.2">
      <c r="A14" s="6"/>
      <c r="B14" s="81"/>
      <c r="C14" s="23">
        <v>3</v>
      </c>
      <c r="D14" s="47"/>
      <c r="E14" s="47"/>
      <c r="F14" s="13"/>
      <c r="G14" s="47"/>
      <c r="H14" s="95"/>
      <c r="I14" s="51" t="str">
        <f>IF(ISBLANK(D14), "", VLOOKUP(D14,CargoList[],3,FALSE))</f>
        <v/>
      </c>
      <c r="J14" s="54" t="str">
        <f>IF(ISBLANK(E14), "", VLOOKUP(E14,ImoClassesList[],3,FALSE))</f>
        <v/>
      </c>
      <c r="K14" s="105" t="str">
        <f>IF(ISBLANK(G14), "", VLOOKUP(G14,UnitsList[],3,FALSE))</f>
        <v/>
      </c>
      <c r="L14" s="103" t="str">
        <f t="shared" si="0"/>
        <v/>
      </c>
    </row>
    <row r="15" spans="1:13" ht="15" customHeight="1" x14ac:dyDescent="0.2">
      <c r="A15" s="6"/>
      <c r="B15" s="81"/>
      <c r="C15" s="23">
        <v>4</v>
      </c>
      <c r="D15" s="47"/>
      <c r="E15" s="47"/>
      <c r="F15" s="13"/>
      <c r="G15" s="47"/>
      <c r="H15" s="95"/>
      <c r="I15" s="51" t="str">
        <f>IF(ISBLANK(D15), "", VLOOKUP(D15,CargoList[],3,FALSE))</f>
        <v/>
      </c>
      <c r="J15" s="54" t="str">
        <f>IF(ISBLANK(E15), "", VLOOKUP(E15,ImoClassesList[],3,FALSE))</f>
        <v/>
      </c>
      <c r="K15" s="105" t="str">
        <f>IF(ISBLANK(G15), "", VLOOKUP(G15,UnitsList[],3,FALSE))</f>
        <v/>
      </c>
      <c r="L15" s="103" t="str">
        <f t="shared" si="0"/>
        <v/>
      </c>
    </row>
    <row r="16" spans="1:13" ht="15" customHeight="1" x14ac:dyDescent="0.2">
      <c r="A16" s="6"/>
      <c r="B16" s="81"/>
      <c r="C16" s="23">
        <v>5</v>
      </c>
      <c r="D16" s="47"/>
      <c r="E16" s="47"/>
      <c r="F16" s="13"/>
      <c r="G16" s="47"/>
      <c r="H16" s="95"/>
      <c r="I16" s="51" t="str">
        <f>IF(ISBLANK(D16), "", VLOOKUP(D16,CargoList[],3,FALSE))</f>
        <v/>
      </c>
      <c r="J16" s="54" t="str">
        <f>IF(ISBLANK(E16), "", VLOOKUP(E16,ImoClassesList[],3,FALSE))</f>
        <v/>
      </c>
      <c r="K16" s="105" t="str">
        <f>IF(ISBLANK(G16), "", VLOOKUP(G16,UnitsList[],3,FALSE))</f>
        <v/>
      </c>
      <c r="L16" s="103" t="str">
        <f t="shared" si="0"/>
        <v/>
      </c>
    </row>
    <row r="17" spans="1:12" ht="15" customHeight="1" x14ac:dyDescent="0.2">
      <c r="A17" s="6"/>
      <c r="B17" s="81"/>
      <c r="C17" s="23">
        <v>6</v>
      </c>
      <c r="D17" s="47"/>
      <c r="E17" s="47"/>
      <c r="F17" s="13"/>
      <c r="G17" s="47"/>
      <c r="H17" s="95"/>
      <c r="I17" s="51" t="str">
        <f>IF(ISBLANK(D17), "", VLOOKUP(D17,CargoList[],3,FALSE))</f>
        <v/>
      </c>
      <c r="J17" s="54" t="str">
        <f>IF(ISBLANK(E17), "", VLOOKUP(E17,ImoClassesList[],3,FALSE))</f>
        <v/>
      </c>
      <c r="K17" s="105" t="str">
        <f>IF(ISBLANK(G17), "", VLOOKUP(G17,UnitsList[],3,FALSE))</f>
        <v/>
      </c>
      <c r="L17" s="103" t="str">
        <f t="shared" si="0"/>
        <v/>
      </c>
    </row>
    <row r="18" spans="1:12" ht="15" customHeight="1" x14ac:dyDescent="0.2">
      <c r="A18" s="6"/>
      <c r="B18" s="81"/>
      <c r="C18" s="23">
        <v>7</v>
      </c>
      <c r="D18" s="47"/>
      <c r="E18" s="47"/>
      <c r="F18" s="13"/>
      <c r="G18" s="47"/>
      <c r="H18" s="95"/>
      <c r="I18" s="51" t="str">
        <f>IF(ISBLANK(D18), "", VLOOKUP(D18,CargoList[],3,FALSE))</f>
        <v/>
      </c>
      <c r="J18" s="54" t="str">
        <f>IF(ISBLANK(E18), "", VLOOKUP(E18,ImoClassesList[],3,FALSE))</f>
        <v/>
      </c>
      <c r="K18" s="105" t="str">
        <f>IF(ISBLANK(G18), "", VLOOKUP(G18,UnitsList[],3,FALSE))</f>
        <v/>
      </c>
      <c r="L18" s="103" t="str">
        <f t="shared" si="0"/>
        <v/>
      </c>
    </row>
    <row r="19" spans="1:12" ht="15" customHeight="1" x14ac:dyDescent="0.2">
      <c r="A19" s="6"/>
      <c r="B19" s="81"/>
      <c r="C19" s="23">
        <v>8</v>
      </c>
      <c r="D19" s="47"/>
      <c r="E19" s="47"/>
      <c r="F19" s="13"/>
      <c r="G19" s="47"/>
      <c r="H19" s="95"/>
      <c r="I19" s="51" t="str">
        <f>IF(ISBLANK(D19), "", VLOOKUP(D19,CargoList[],3,FALSE))</f>
        <v/>
      </c>
      <c r="J19" s="54" t="str">
        <f>IF(ISBLANK(E19), "", VLOOKUP(E19,ImoClassesList[],3,FALSE))</f>
        <v/>
      </c>
      <c r="K19" s="105" t="str">
        <f>IF(ISBLANK(G19), "", VLOOKUP(G19,UnitsList[],3,FALSE))</f>
        <v/>
      </c>
      <c r="L19" s="103" t="str">
        <f t="shared" si="0"/>
        <v/>
      </c>
    </row>
    <row r="20" spans="1:12" ht="15" customHeight="1" x14ac:dyDescent="0.2">
      <c r="A20" s="6"/>
      <c r="B20" s="81"/>
      <c r="C20" s="23">
        <v>9</v>
      </c>
      <c r="D20" s="47"/>
      <c r="E20" s="47"/>
      <c r="F20" s="13"/>
      <c r="G20" s="47"/>
      <c r="H20" s="95"/>
      <c r="I20" s="51" t="str">
        <f>IF(ISBLANK(D20), "", VLOOKUP(D20,CargoList[],3,FALSE))</f>
        <v/>
      </c>
      <c r="J20" s="54" t="str">
        <f>IF(ISBLANK(E20), "", VLOOKUP(E20,ImoClassesList[],3,FALSE))</f>
        <v/>
      </c>
      <c r="K20" s="105" t="str">
        <f>IF(ISBLANK(G20), "", VLOOKUP(G20,UnitsList[],3,FALSE))</f>
        <v/>
      </c>
      <c r="L20" s="103" t="str">
        <f t="shared" si="0"/>
        <v/>
      </c>
    </row>
    <row r="21" spans="1:12" ht="15" customHeight="1" x14ac:dyDescent="0.2">
      <c r="A21" s="6"/>
      <c r="B21" s="81"/>
      <c r="C21" s="23">
        <v>10</v>
      </c>
      <c r="D21" s="47"/>
      <c r="E21" s="47"/>
      <c r="F21" s="13"/>
      <c r="G21" s="47"/>
      <c r="H21" s="95"/>
      <c r="I21" s="51" t="str">
        <f>IF(ISBLANK(D21), "", VLOOKUP(D21,CargoList[],3,FALSE))</f>
        <v/>
      </c>
      <c r="J21" s="54" t="str">
        <f>IF(ISBLANK(E21), "", VLOOKUP(E21,ImoClassesList[],3,FALSE))</f>
        <v/>
      </c>
      <c r="K21" s="105" t="str">
        <f>IF(ISBLANK(G21), "", VLOOKUP(G21,UnitsList[],3,FALSE))</f>
        <v/>
      </c>
      <c r="L21" s="103" t="str">
        <f t="shared" si="0"/>
        <v/>
      </c>
    </row>
    <row r="22" spans="1:12" ht="15" customHeight="1" x14ac:dyDescent="0.2">
      <c r="A22" s="6"/>
      <c r="B22" s="81"/>
      <c r="C22" s="23">
        <v>11</v>
      </c>
      <c r="D22" s="47"/>
      <c r="E22" s="47"/>
      <c r="F22" s="13"/>
      <c r="G22" s="47"/>
      <c r="H22" s="95"/>
      <c r="I22" s="51" t="str">
        <f>IF(ISBLANK(D22), "", VLOOKUP(D22,CargoList[],3,FALSE))</f>
        <v/>
      </c>
      <c r="J22" s="54" t="str">
        <f>IF(ISBLANK(E22), "", VLOOKUP(E22,ImoClassesList[],3,FALSE))</f>
        <v/>
      </c>
      <c r="K22" s="105" t="str">
        <f>IF(ISBLANK(G22), "", VLOOKUP(G22,UnitsList[],3,FALSE))</f>
        <v/>
      </c>
      <c r="L22" s="103" t="str">
        <f t="shared" si="0"/>
        <v/>
      </c>
    </row>
    <row r="23" spans="1:12" ht="15" customHeight="1" x14ac:dyDescent="0.2">
      <c r="A23" s="6"/>
      <c r="B23" s="81"/>
      <c r="C23" s="23">
        <v>12</v>
      </c>
      <c r="D23" s="47"/>
      <c r="E23" s="47"/>
      <c r="F23" s="13"/>
      <c r="G23" s="47"/>
      <c r="H23" s="95"/>
      <c r="I23" s="51" t="str">
        <f>IF(ISBLANK(D23), "", VLOOKUP(D23,CargoList[],3,FALSE))</f>
        <v/>
      </c>
      <c r="J23" s="54" t="str">
        <f>IF(ISBLANK(E23), "", VLOOKUP(E23,ImoClassesList[],3,FALSE))</f>
        <v/>
      </c>
      <c r="K23" s="105" t="str">
        <f>IF(ISBLANK(G23), "", VLOOKUP(G23,UnitsList[],3,FALSE))</f>
        <v/>
      </c>
      <c r="L23" s="103" t="str">
        <f t="shared" si="0"/>
        <v/>
      </c>
    </row>
    <row r="24" spans="1:12" ht="15" customHeight="1" x14ac:dyDescent="0.2">
      <c r="A24" s="6"/>
      <c r="B24" s="81"/>
      <c r="C24" s="23">
        <v>13</v>
      </c>
      <c r="D24" s="47"/>
      <c r="E24" s="47"/>
      <c r="F24" s="13"/>
      <c r="G24" s="47"/>
      <c r="H24" s="95"/>
      <c r="I24" s="51" t="str">
        <f>IF(ISBLANK(D24), "", VLOOKUP(D24,CargoList[],3,FALSE))</f>
        <v/>
      </c>
      <c r="J24" s="54" t="str">
        <f>IF(ISBLANK(E24), "", VLOOKUP(E24,ImoClassesList[],3,FALSE))</f>
        <v/>
      </c>
      <c r="K24" s="105" t="str">
        <f>IF(ISBLANK(G24), "", VLOOKUP(G24,UnitsList[],3,FALSE))</f>
        <v/>
      </c>
      <c r="L24" s="103" t="str">
        <f t="shared" si="0"/>
        <v/>
      </c>
    </row>
    <row r="25" spans="1:12" ht="15" customHeight="1" x14ac:dyDescent="0.2">
      <c r="A25" s="6"/>
      <c r="B25" s="81"/>
      <c r="C25" s="23">
        <v>14</v>
      </c>
      <c r="D25" s="47"/>
      <c r="E25" s="47"/>
      <c r="F25" s="13"/>
      <c r="G25" s="47"/>
      <c r="H25" s="95"/>
      <c r="I25" s="51" t="str">
        <f>IF(ISBLANK(D25), "", VLOOKUP(D25,CargoList[],3,FALSE))</f>
        <v/>
      </c>
      <c r="J25" s="54" t="str">
        <f>IF(ISBLANK(E25), "", VLOOKUP(E25,ImoClassesList[],3,FALSE))</f>
        <v/>
      </c>
      <c r="K25" s="105" t="str">
        <f>IF(ISBLANK(G25), "", VLOOKUP(G25,UnitsList[],3,FALSE))</f>
        <v/>
      </c>
      <c r="L25" s="103" t="str">
        <f t="shared" si="0"/>
        <v/>
      </c>
    </row>
    <row r="26" spans="1:12" ht="15" customHeight="1" x14ac:dyDescent="0.2">
      <c r="A26" s="6"/>
      <c r="B26" s="81"/>
      <c r="C26" s="23">
        <v>15</v>
      </c>
      <c r="D26" s="47"/>
      <c r="E26" s="47"/>
      <c r="F26" s="13"/>
      <c r="G26" s="47"/>
      <c r="H26" s="95"/>
      <c r="I26" s="51" t="str">
        <f>IF(ISBLANK(D26), "", VLOOKUP(D26,CargoList[],3,FALSE))</f>
        <v/>
      </c>
      <c r="J26" s="54" t="str">
        <f>IF(ISBLANK(E26), "", VLOOKUP(E26,ImoClassesList[],3,FALSE))</f>
        <v/>
      </c>
      <c r="K26" s="105" t="str">
        <f>IF(ISBLANK(G26), "", VLOOKUP(G26,UnitsList[],3,FALSE))</f>
        <v/>
      </c>
      <c r="L26" s="103" t="str">
        <f t="shared" si="0"/>
        <v/>
      </c>
    </row>
    <row r="27" spans="1:12" ht="15" customHeight="1" x14ac:dyDescent="0.2">
      <c r="A27" s="6"/>
      <c r="B27" s="81"/>
      <c r="C27" s="23">
        <v>16</v>
      </c>
      <c r="D27" s="47"/>
      <c r="E27" s="47"/>
      <c r="F27" s="13"/>
      <c r="G27" s="47"/>
      <c r="H27" s="95"/>
      <c r="I27" s="51" t="str">
        <f>IF(ISBLANK(D27), "", VLOOKUP(D27,CargoList[],3,FALSE))</f>
        <v/>
      </c>
      <c r="J27" s="54" t="str">
        <f>IF(ISBLANK(E27), "", VLOOKUP(E27,ImoClassesList[],3,FALSE))</f>
        <v/>
      </c>
      <c r="K27" s="105" t="str">
        <f>IF(ISBLANK(G27), "", VLOOKUP(G27,UnitsList[],3,FALSE))</f>
        <v/>
      </c>
      <c r="L27" s="103" t="str">
        <f t="shared" si="0"/>
        <v/>
      </c>
    </row>
    <row r="28" spans="1:12" ht="15" customHeight="1" x14ac:dyDescent="0.2">
      <c r="A28" s="6"/>
      <c r="B28" s="81"/>
      <c r="C28" s="23">
        <v>17</v>
      </c>
      <c r="D28" s="47"/>
      <c r="E28" s="47"/>
      <c r="F28" s="13"/>
      <c r="G28" s="47"/>
      <c r="H28" s="95"/>
      <c r="I28" s="51" t="str">
        <f>IF(ISBLANK(D28), "", VLOOKUP(D28,CargoList[],3,FALSE))</f>
        <v/>
      </c>
      <c r="J28" s="54" t="str">
        <f>IF(ISBLANK(E28), "", VLOOKUP(E28,ImoClassesList[],3,FALSE))</f>
        <v/>
      </c>
      <c r="K28" s="105" t="str">
        <f>IF(ISBLANK(G28), "", VLOOKUP(G28,UnitsList[],3,FALSE))</f>
        <v/>
      </c>
      <c r="L28" s="103" t="str">
        <f t="shared" si="0"/>
        <v/>
      </c>
    </row>
    <row r="29" spans="1:12" ht="15" customHeight="1" x14ac:dyDescent="0.2">
      <c r="A29" s="6"/>
      <c r="B29" s="81"/>
      <c r="C29" s="23">
        <v>18</v>
      </c>
      <c r="D29" s="47"/>
      <c r="E29" s="47"/>
      <c r="F29" s="13"/>
      <c r="G29" s="47"/>
      <c r="H29" s="95"/>
      <c r="I29" s="51" t="str">
        <f>IF(ISBLANK(D29), "", VLOOKUP(D29,CargoList[],3,FALSE))</f>
        <v/>
      </c>
      <c r="J29" s="54" t="str">
        <f>IF(ISBLANK(E29), "", VLOOKUP(E29,ImoClassesList[],3,FALSE))</f>
        <v/>
      </c>
      <c r="K29" s="105" t="str">
        <f>IF(ISBLANK(G29), "", VLOOKUP(G29,UnitsList[],3,FALSE))</f>
        <v/>
      </c>
      <c r="L29" s="103" t="str">
        <f t="shared" si="0"/>
        <v/>
      </c>
    </row>
    <row r="30" spans="1:12" ht="15" customHeight="1" x14ac:dyDescent="0.2">
      <c r="A30" s="6"/>
      <c r="B30" s="81"/>
      <c r="C30" s="23">
        <v>19</v>
      </c>
      <c r="D30" s="47"/>
      <c r="E30" s="47"/>
      <c r="F30" s="13"/>
      <c r="G30" s="47"/>
      <c r="H30" s="95"/>
      <c r="I30" s="51" t="str">
        <f>IF(ISBLANK(D30), "", VLOOKUP(D30,CargoList[],3,FALSE))</f>
        <v/>
      </c>
      <c r="J30" s="54" t="str">
        <f>IF(ISBLANK(E30), "", VLOOKUP(E30,ImoClassesList[],3,FALSE))</f>
        <v/>
      </c>
      <c r="K30" s="105" t="str">
        <f>IF(ISBLANK(G30), "", VLOOKUP(G30,UnitsList[],3,FALSE))</f>
        <v/>
      </c>
      <c r="L30" s="103" t="str">
        <f t="shared" si="0"/>
        <v/>
      </c>
    </row>
    <row r="31" spans="1:12" ht="15" customHeight="1" x14ac:dyDescent="0.2">
      <c r="A31" s="6"/>
      <c r="B31" s="81"/>
      <c r="C31" s="23">
        <v>20</v>
      </c>
      <c r="D31" s="47"/>
      <c r="E31" s="47"/>
      <c r="F31" s="13"/>
      <c r="G31" s="47"/>
      <c r="H31" s="95"/>
      <c r="I31" s="51" t="str">
        <f>IF(ISBLANK(D31), "", VLOOKUP(D31,CargoList[],3,FALSE))</f>
        <v/>
      </c>
      <c r="J31" s="54" t="str">
        <f>IF(ISBLANK(E31), "", VLOOKUP(E31,ImoClassesList[],3,FALSE))</f>
        <v/>
      </c>
      <c r="K31" s="105" t="str">
        <f>IF(ISBLANK(G31), "", VLOOKUP(G31,UnitsList[],3,FALSE))</f>
        <v/>
      </c>
      <c r="L31" s="103" t="str">
        <f t="shared" si="0"/>
        <v/>
      </c>
    </row>
    <row r="32" spans="1:12" ht="15" customHeight="1" x14ac:dyDescent="0.2">
      <c r="A32" s="6"/>
      <c r="B32" s="81"/>
      <c r="C32" s="23">
        <v>21</v>
      </c>
      <c r="D32" s="47"/>
      <c r="E32" s="47"/>
      <c r="F32" s="13"/>
      <c r="G32" s="47"/>
      <c r="H32" s="95"/>
      <c r="I32" s="51" t="str">
        <f>IF(ISBLANK(D32), "", VLOOKUP(D32,CargoList[],3,FALSE))</f>
        <v/>
      </c>
      <c r="J32" s="54" t="str">
        <f>IF(ISBLANK(E32), "", VLOOKUP(E32,ImoClassesList[],3,FALSE))</f>
        <v/>
      </c>
      <c r="K32" s="105" t="str">
        <f>IF(ISBLANK(G32), "", VLOOKUP(G32,UnitsList[],3,FALSE))</f>
        <v/>
      </c>
      <c r="L32" s="103" t="str">
        <f t="shared" si="0"/>
        <v/>
      </c>
    </row>
    <row r="33" spans="1:12" ht="15" customHeight="1" x14ac:dyDescent="0.2">
      <c r="A33" s="6"/>
      <c r="B33" s="81"/>
      <c r="C33" s="23">
        <v>22</v>
      </c>
      <c r="D33" s="47"/>
      <c r="E33" s="47"/>
      <c r="F33" s="13"/>
      <c r="G33" s="47"/>
      <c r="H33" s="95"/>
      <c r="I33" s="51" t="str">
        <f>IF(ISBLANK(D33), "", VLOOKUP(D33,CargoList[],3,FALSE))</f>
        <v/>
      </c>
      <c r="J33" s="54" t="str">
        <f>IF(ISBLANK(E33), "", VLOOKUP(E33,ImoClassesList[],3,FALSE))</f>
        <v/>
      </c>
      <c r="K33" s="105" t="str">
        <f>IF(ISBLANK(G33), "", VLOOKUP(G33,UnitsList[],3,FALSE))</f>
        <v/>
      </c>
      <c r="L33" s="103" t="str">
        <f t="shared" si="0"/>
        <v/>
      </c>
    </row>
    <row r="34" spans="1:12" ht="15" customHeight="1" x14ac:dyDescent="0.2">
      <c r="A34" s="6"/>
      <c r="B34" s="81"/>
      <c r="C34" s="23">
        <v>23</v>
      </c>
      <c r="D34" s="47"/>
      <c r="E34" s="47"/>
      <c r="F34" s="13"/>
      <c r="G34" s="47"/>
      <c r="H34" s="95"/>
      <c r="I34" s="51" t="str">
        <f>IF(ISBLANK(D34), "", VLOOKUP(D34,CargoList[],3,FALSE))</f>
        <v/>
      </c>
      <c r="J34" s="54" t="str">
        <f>IF(ISBLANK(E34), "", VLOOKUP(E34,ImoClassesList[],3,FALSE))</f>
        <v/>
      </c>
      <c r="K34" s="105" t="str">
        <f>IF(ISBLANK(G34), "", VLOOKUP(G34,UnitsList[],3,FALSE))</f>
        <v/>
      </c>
      <c r="L34" s="103" t="str">
        <f t="shared" si="0"/>
        <v/>
      </c>
    </row>
    <row r="35" spans="1:12" ht="15" customHeight="1" x14ac:dyDescent="0.2">
      <c r="A35" s="6"/>
      <c r="B35" s="81"/>
      <c r="C35" s="23">
        <v>24</v>
      </c>
      <c r="D35" s="47"/>
      <c r="E35" s="47"/>
      <c r="F35" s="13"/>
      <c r="G35" s="47"/>
      <c r="H35" s="95"/>
      <c r="I35" s="51" t="str">
        <f>IF(ISBLANK(D35), "", VLOOKUP(D35,CargoList[],3,FALSE))</f>
        <v/>
      </c>
      <c r="J35" s="54" t="str">
        <f>IF(ISBLANK(E35), "", VLOOKUP(E35,ImoClassesList[],3,FALSE))</f>
        <v/>
      </c>
      <c r="K35" s="105" t="str">
        <f>IF(ISBLANK(G35), "", VLOOKUP(G35,UnitsList[],3,FALSE))</f>
        <v/>
      </c>
      <c r="L35" s="103" t="str">
        <f t="shared" si="0"/>
        <v/>
      </c>
    </row>
    <row r="36" spans="1:12" ht="15" customHeight="1" x14ac:dyDescent="0.2">
      <c r="A36" s="6"/>
      <c r="B36" s="81"/>
      <c r="C36" s="23">
        <v>25</v>
      </c>
      <c r="D36" s="47"/>
      <c r="E36" s="47"/>
      <c r="F36" s="13"/>
      <c r="G36" s="47"/>
      <c r="H36" s="95"/>
      <c r="I36" s="51" t="str">
        <f>IF(ISBLANK(D36), "", VLOOKUP(D36,CargoList[],3,FALSE))</f>
        <v/>
      </c>
      <c r="J36" s="54" t="str">
        <f>IF(ISBLANK(E36), "", VLOOKUP(E36,ImoClassesList[],3,FALSE))</f>
        <v/>
      </c>
      <c r="K36" s="105" t="str">
        <f>IF(ISBLANK(G36), "", VLOOKUP(G36,UnitsList[],3,FALSE))</f>
        <v/>
      </c>
      <c r="L36" s="103" t="str">
        <f t="shared" si="0"/>
        <v/>
      </c>
    </row>
    <row r="37" spans="1:12" ht="15" customHeight="1" x14ac:dyDescent="0.2">
      <c r="A37" s="6"/>
      <c r="B37" s="81"/>
      <c r="C37" s="23">
        <v>26</v>
      </c>
      <c r="D37" s="47"/>
      <c r="E37" s="47"/>
      <c r="F37" s="13"/>
      <c r="G37" s="47"/>
      <c r="H37" s="95"/>
      <c r="I37" s="51" t="str">
        <f>IF(ISBLANK(D37), "", VLOOKUP(D37,CargoList[],3,FALSE))</f>
        <v/>
      </c>
      <c r="J37" s="54" t="str">
        <f>IF(ISBLANK(E37), "", VLOOKUP(E37,ImoClassesList[],3,FALSE))</f>
        <v/>
      </c>
      <c r="K37" s="105" t="str">
        <f>IF(ISBLANK(G37), "", VLOOKUP(G37,UnitsList[],3,FALSE))</f>
        <v/>
      </c>
      <c r="L37" s="103" t="str">
        <f t="shared" si="0"/>
        <v/>
      </c>
    </row>
    <row r="38" spans="1:12" ht="15" customHeight="1" x14ac:dyDescent="0.2">
      <c r="A38" s="6"/>
      <c r="B38" s="81"/>
      <c r="C38" s="23">
        <v>27</v>
      </c>
      <c r="D38" s="47"/>
      <c r="E38" s="47"/>
      <c r="F38" s="13"/>
      <c r="G38" s="47"/>
      <c r="H38" s="95"/>
      <c r="I38" s="51" t="str">
        <f>IF(ISBLANK(D38), "", VLOOKUP(D38,CargoList[],3,FALSE))</f>
        <v/>
      </c>
      <c r="J38" s="54" t="str">
        <f>IF(ISBLANK(E38), "", VLOOKUP(E38,ImoClassesList[],3,FALSE))</f>
        <v/>
      </c>
      <c r="K38" s="105" t="str">
        <f>IF(ISBLANK(G38), "", VLOOKUP(G38,UnitsList[],3,FALSE))</f>
        <v/>
      </c>
      <c r="L38" s="103" t="str">
        <f t="shared" si="0"/>
        <v/>
      </c>
    </row>
    <row r="39" spans="1:12" ht="15" customHeight="1" x14ac:dyDescent="0.2">
      <c r="A39" s="6"/>
      <c r="B39" s="81"/>
      <c r="C39" s="23">
        <v>28</v>
      </c>
      <c r="D39" s="47"/>
      <c r="E39" s="47"/>
      <c r="F39" s="13"/>
      <c r="G39" s="47"/>
      <c r="H39" s="95"/>
      <c r="I39" s="51" t="str">
        <f>IF(ISBLANK(D39), "", VLOOKUP(D39,CargoList[],3,FALSE))</f>
        <v/>
      </c>
      <c r="J39" s="54" t="str">
        <f>IF(ISBLANK(E39), "", VLOOKUP(E39,ImoClassesList[],3,FALSE))</f>
        <v/>
      </c>
      <c r="K39" s="105" t="str">
        <f>IF(ISBLANK(G39), "", VLOOKUP(G39,UnitsList[],3,FALSE))</f>
        <v/>
      </c>
      <c r="L39" s="103" t="str">
        <f t="shared" si="0"/>
        <v/>
      </c>
    </row>
    <row r="40" spans="1:12" ht="15" customHeight="1" x14ac:dyDescent="0.2">
      <c r="A40" s="6"/>
      <c r="B40" s="81"/>
      <c r="C40" s="23">
        <v>29</v>
      </c>
      <c r="D40" s="47"/>
      <c r="E40" s="47"/>
      <c r="F40" s="13"/>
      <c r="G40" s="47"/>
      <c r="H40" s="95"/>
      <c r="I40" s="51" t="str">
        <f>IF(ISBLANK(D40), "", VLOOKUP(D40,CargoList[],3,FALSE))</f>
        <v/>
      </c>
      <c r="J40" s="54" t="str">
        <f>IF(ISBLANK(E40), "", VLOOKUP(E40,ImoClassesList[],3,FALSE))</f>
        <v/>
      </c>
      <c r="K40" s="105" t="str">
        <f>IF(ISBLANK(G40), "", VLOOKUP(G40,UnitsList[],3,FALSE))</f>
        <v/>
      </c>
      <c r="L40" s="103" t="str">
        <f t="shared" si="0"/>
        <v/>
      </c>
    </row>
    <row r="41" spans="1:12" ht="15" customHeight="1" x14ac:dyDescent="0.2">
      <c r="A41" s="6"/>
      <c r="B41" s="81"/>
      <c r="C41" s="23">
        <v>30</v>
      </c>
      <c r="D41" s="47"/>
      <c r="E41" s="47"/>
      <c r="F41" s="13"/>
      <c r="G41" s="47"/>
      <c r="H41" s="95"/>
      <c r="I41" s="51" t="str">
        <f>IF(ISBLANK(D41), "", VLOOKUP(D41,CargoList[],3,FALSE))</f>
        <v/>
      </c>
      <c r="J41" s="54" t="str">
        <f>IF(ISBLANK(E41), "", VLOOKUP(E41,ImoClassesList[],3,FALSE))</f>
        <v/>
      </c>
      <c r="K41" s="105" t="str">
        <f>IF(ISBLANK(G41), "", VLOOKUP(G41,UnitsList[],3,FALSE))</f>
        <v/>
      </c>
      <c r="L41" s="103" t="str">
        <f t="shared" si="0"/>
        <v/>
      </c>
    </row>
    <row r="42" spans="1:12" ht="15" customHeight="1" x14ac:dyDescent="0.2">
      <c r="A42" s="6"/>
      <c r="B42" s="81"/>
      <c r="C42" s="23">
        <v>31</v>
      </c>
      <c r="D42" s="47"/>
      <c r="E42" s="47"/>
      <c r="F42" s="13"/>
      <c r="G42" s="47"/>
      <c r="H42" s="95"/>
      <c r="I42" s="51" t="str">
        <f>IF(ISBLANK(D42), "", VLOOKUP(D42,CargoList[],3,FALSE))</f>
        <v/>
      </c>
      <c r="J42" s="54" t="str">
        <f>IF(ISBLANK(E42), "", VLOOKUP(E42,ImoClassesList[],3,FALSE))</f>
        <v/>
      </c>
      <c r="K42" s="105" t="str">
        <f>IF(ISBLANK(G42), "", VLOOKUP(G42,UnitsList[],3,FALSE))</f>
        <v/>
      </c>
      <c r="L42" s="103" t="str">
        <f t="shared" si="0"/>
        <v/>
      </c>
    </row>
    <row r="43" spans="1:12" ht="15" customHeight="1" x14ac:dyDescent="0.2">
      <c r="A43" s="6"/>
      <c r="B43" s="81"/>
      <c r="C43" s="23">
        <v>32</v>
      </c>
      <c r="D43" s="47"/>
      <c r="E43" s="47"/>
      <c r="F43" s="13"/>
      <c r="G43" s="47"/>
      <c r="H43" s="95"/>
      <c r="I43" s="51" t="str">
        <f>IF(ISBLANK(D43), "", VLOOKUP(D43,CargoList[],3,FALSE))</f>
        <v/>
      </c>
      <c r="J43" s="54" t="str">
        <f>IF(ISBLANK(E43), "", VLOOKUP(E43,ImoClassesList[],3,FALSE))</f>
        <v/>
      </c>
      <c r="K43" s="105" t="str">
        <f>IF(ISBLANK(G43), "", VLOOKUP(G43,UnitsList[],3,FALSE))</f>
        <v/>
      </c>
      <c r="L43" s="103" t="str">
        <f t="shared" si="0"/>
        <v/>
      </c>
    </row>
    <row r="44" spans="1:12" ht="15" customHeight="1" x14ac:dyDescent="0.2">
      <c r="A44" s="6"/>
      <c r="B44" s="81"/>
      <c r="C44" s="23">
        <v>33</v>
      </c>
      <c r="D44" s="47"/>
      <c r="E44" s="47"/>
      <c r="F44" s="13"/>
      <c r="G44" s="47"/>
      <c r="H44" s="95"/>
      <c r="I44" s="51" t="str">
        <f>IF(ISBLANK(D44), "", VLOOKUP(D44,CargoList[],3,FALSE))</f>
        <v/>
      </c>
      <c r="J44" s="54" t="str">
        <f>IF(ISBLANK(E44), "", VLOOKUP(E44,ImoClassesList[],3,FALSE))</f>
        <v/>
      </c>
      <c r="K44" s="105" t="str">
        <f>IF(ISBLANK(G44), "", VLOOKUP(G44,UnitsList[],3,FALSE))</f>
        <v/>
      </c>
      <c r="L44" s="103" t="str">
        <f t="shared" si="0"/>
        <v/>
      </c>
    </row>
    <row r="45" spans="1:12" ht="15" customHeight="1" x14ac:dyDescent="0.2">
      <c r="A45" s="6"/>
      <c r="B45" s="81"/>
      <c r="C45" s="23">
        <v>34</v>
      </c>
      <c r="D45" s="47"/>
      <c r="E45" s="47"/>
      <c r="F45" s="13"/>
      <c r="G45" s="47"/>
      <c r="H45" s="95"/>
      <c r="I45" s="51" t="str">
        <f>IF(ISBLANK(D45), "", VLOOKUP(D45,CargoList[],3,FALSE))</f>
        <v/>
      </c>
      <c r="J45" s="54" t="str">
        <f>IF(ISBLANK(E45), "", VLOOKUP(E45,ImoClassesList[],3,FALSE))</f>
        <v/>
      </c>
      <c r="K45" s="105" t="str">
        <f>IF(ISBLANK(G45), "", VLOOKUP(G45,UnitsList[],3,FALSE))</f>
        <v/>
      </c>
      <c r="L45" s="103" t="str">
        <f t="shared" si="0"/>
        <v/>
      </c>
    </row>
    <row r="46" spans="1:12" ht="15" customHeight="1" x14ac:dyDescent="0.2">
      <c r="A46" s="6"/>
      <c r="B46" s="81"/>
      <c r="C46" s="23">
        <v>35</v>
      </c>
      <c r="D46" s="47"/>
      <c r="E46" s="47"/>
      <c r="F46" s="13"/>
      <c r="G46" s="47"/>
      <c r="H46" s="95"/>
      <c r="I46" s="51" t="str">
        <f>IF(ISBLANK(D46), "", VLOOKUP(D46,CargoList[],3,FALSE))</f>
        <v/>
      </c>
      <c r="J46" s="54" t="str">
        <f>IF(ISBLANK(E46), "", VLOOKUP(E46,ImoClassesList[],3,FALSE))</f>
        <v/>
      </c>
      <c r="K46" s="105" t="str">
        <f>IF(ISBLANK(G46), "", VLOOKUP(G46,UnitsList[],3,FALSE))</f>
        <v/>
      </c>
      <c r="L46" s="103" t="str">
        <f t="shared" si="0"/>
        <v/>
      </c>
    </row>
    <row r="47" spans="1:12" ht="15" customHeight="1" x14ac:dyDescent="0.2">
      <c r="A47" s="6"/>
      <c r="B47" s="81"/>
      <c r="C47" s="23">
        <v>36</v>
      </c>
      <c r="D47" s="47"/>
      <c r="E47" s="47"/>
      <c r="F47" s="13"/>
      <c r="G47" s="47"/>
      <c r="H47" s="95"/>
      <c r="I47" s="51" t="str">
        <f>IF(ISBLANK(D47), "", VLOOKUP(D47,CargoList[],3,FALSE))</f>
        <v/>
      </c>
      <c r="J47" s="54" t="str">
        <f>IF(ISBLANK(E47), "", VLOOKUP(E47,ImoClassesList[],3,FALSE))</f>
        <v/>
      </c>
      <c r="K47" s="105" t="str">
        <f>IF(ISBLANK(G47), "", VLOOKUP(G47,UnitsList[],3,FALSE))</f>
        <v/>
      </c>
      <c r="L47" s="103" t="str">
        <f t="shared" si="0"/>
        <v/>
      </c>
    </row>
    <row r="48" spans="1:12" ht="15" customHeight="1" x14ac:dyDescent="0.2">
      <c r="A48" s="6"/>
      <c r="B48" s="81"/>
      <c r="C48" s="23">
        <v>37</v>
      </c>
      <c r="D48" s="47"/>
      <c r="E48" s="47"/>
      <c r="F48" s="13"/>
      <c r="G48" s="47"/>
      <c r="H48" s="95"/>
      <c r="I48" s="51" t="str">
        <f>IF(ISBLANK(D48), "", VLOOKUP(D48,CargoList[],3,FALSE))</f>
        <v/>
      </c>
      <c r="J48" s="54" t="str">
        <f>IF(ISBLANK(E48), "", VLOOKUP(E48,ImoClassesList[],3,FALSE))</f>
        <v/>
      </c>
      <c r="K48" s="105" t="str">
        <f>IF(ISBLANK(G48), "", VLOOKUP(G48,UnitsList[],3,FALSE))</f>
        <v/>
      </c>
      <c r="L48" s="103" t="str">
        <f t="shared" si="0"/>
        <v/>
      </c>
    </row>
    <row r="49" spans="1:12" ht="15" customHeight="1" x14ac:dyDescent="0.2">
      <c r="A49" s="6"/>
      <c r="B49" s="81"/>
      <c r="C49" s="23">
        <v>38</v>
      </c>
      <c r="D49" s="47"/>
      <c r="E49" s="47"/>
      <c r="F49" s="13"/>
      <c r="G49" s="47"/>
      <c r="H49" s="95"/>
      <c r="I49" s="51" t="str">
        <f>IF(ISBLANK(D49), "", VLOOKUP(D49,CargoList[],3,FALSE))</f>
        <v/>
      </c>
      <c r="J49" s="54" t="str">
        <f>IF(ISBLANK(E49), "", VLOOKUP(E49,ImoClassesList[],3,FALSE))</f>
        <v/>
      </c>
      <c r="K49" s="105" t="str">
        <f>IF(ISBLANK(G49), "", VLOOKUP(G49,UnitsList[],3,FALSE))</f>
        <v/>
      </c>
      <c r="L49" s="103" t="str">
        <f t="shared" si="0"/>
        <v/>
      </c>
    </row>
    <row r="50" spans="1:12" ht="15" customHeight="1" x14ac:dyDescent="0.2">
      <c r="A50" s="6"/>
      <c r="B50" s="81"/>
      <c r="C50" s="23">
        <v>39</v>
      </c>
      <c r="D50" s="47"/>
      <c r="E50" s="47"/>
      <c r="F50" s="13"/>
      <c r="G50" s="47"/>
      <c r="H50" s="95"/>
      <c r="I50" s="51" t="str">
        <f>IF(ISBLANK(D50), "", VLOOKUP(D50,CargoList[],3,FALSE))</f>
        <v/>
      </c>
      <c r="J50" s="54" t="str">
        <f>IF(ISBLANK(E50), "", VLOOKUP(E50,ImoClassesList[],3,FALSE))</f>
        <v/>
      </c>
      <c r="K50" s="105" t="str">
        <f>IF(ISBLANK(G50), "", VLOOKUP(G50,UnitsList[],3,FALSE))</f>
        <v/>
      </c>
      <c r="L50" s="103" t="str">
        <f t="shared" si="0"/>
        <v/>
      </c>
    </row>
    <row r="51" spans="1:12" ht="15" customHeight="1" x14ac:dyDescent="0.2">
      <c r="A51" s="6"/>
      <c r="B51" s="81"/>
      <c r="C51" s="23">
        <v>40</v>
      </c>
      <c r="D51" s="47"/>
      <c r="E51" s="47"/>
      <c r="F51" s="13"/>
      <c r="G51" s="47"/>
      <c r="H51" s="95"/>
      <c r="I51" s="51" t="str">
        <f>IF(ISBLANK(D51), "", VLOOKUP(D51,CargoList[],3,FALSE))</f>
        <v/>
      </c>
      <c r="J51" s="54" t="str">
        <f>IF(ISBLANK(E51), "", VLOOKUP(E51,ImoClassesList[],3,FALSE))</f>
        <v/>
      </c>
      <c r="K51" s="105" t="str">
        <f>IF(ISBLANK(G51), "", VLOOKUP(G51,UnitsList[],3,FALSE))</f>
        <v/>
      </c>
      <c r="L51" s="103" t="str">
        <f t="shared" si="0"/>
        <v/>
      </c>
    </row>
    <row r="52" spans="1:12" ht="15" customHeight="1" x14ac:dyDescent="0.2">
      <c r="A52" s="6"/>
      <c r="B52" s="81"/>
      <c r="C52" s="23">
        <v>41</v>
      </c>
      <c r="D52" s="47"/>
      <c r="E52" s="47"/>
      <c r="F52" s="13"/>
      <c r="G52" s="47"/>
      <c r="H52" s="95"/>
      <c r="I52" s="51" t="str">
        <f>IF(ISBLANK(D52), "", VLOOKUP(D52,CargoList[],3,FALSE))</f>
        <v/>
      </c>
      <c r="J52" s="54" t="str">
        <f>IF(ISBLANK(E52), "", VLOOKUP(E52,ImoClassesList[],3,FALSE))</f>
        <v/>
      </c>
      <c r="K52" s="105" t="str">
        <f>IF(ISBLANK(G52), "", VLOOKUP(G52,UnitsList[],3,FALSE))</f>
        <v/>
      </c>
      <c r="L52" s="103" t="str">
        <f t="shared" si="0"/>
        <v/>
      </c>
    </row>
    <row r="53" spans="1:12" ht="15" customHeight="1" x14ac:dyDescent="0.2">
      <c r="A53" s="6"/>
      <c r="B53" s="81"/>
      <c r="C53" s="23">
        <v>42</v>
      </c>
      <c r="D53" s="47"/>
      <c r="E53" s="47"/>
      <c r="F53" s="13"/>
      <c r="G53" s="47"/>
      <c r="H53" s="95"/>
      <c r="I53" s="51" t="str">
        <f>IF(ISBLANK(D53), "", VLOOKUP(D53,CargoList[],3,FALSE))</f>
        <v/>
      </c>
      <c r="J53" s="54" t="str">
        <f>IF(ISBLANK(E53), "", VLOOKUP(E53,ImoClassesList[],3,FALSE))</f>
        <v/>
      </c>
      <c r="K53" s="105" t="str">
        <f>IF(ISBLANK(G53), "", VLOOKUP(G53,UnitsList[],3,FALSE))</f>
        <v/>
      </c>
      <c r="L53" s="103" t="str">
        <f t="shared" si="0"/>
        <v/>
      </c>
    </row>
    <row r="54" spans="1:12" ht="15" customHeight="1" x14ac:dyDescent="0.2">
      <c r="A54" s="6"/>
      <c r="B54" s="81"/>
      <c r="C54" s="23">
        <v>43</v>
      </c>
      <c r="D54" s="47"/>
      <c r="E54" s="47"/>
      <c r="F54" s="13"/>
      <c r="G54" s="47"/>
      <c r="H54" s="95"/>
      <c r="I54" s="51" t="str">
        <f>IF(ISBLANK(D54), "", VLOOKUP(D54,CargoList[],3,FALSE))</f>
        <v/>
      </c>
      <c r="J54" s="54" t="str">
        <f>IF(ISBLANK(E54), "", VLOOKUP(E54,ImoClassesList[],3,FALSE))</f>
        <v/>
      </c>
      <c r="K54" s="105" t="str">
        <f>IF(ISBLANK(G54), "", VLOOKUP(G54,UnitsList[],3,FALSE))</f>
        <v/>
      </c>
      <c r="L54" s="103" t="str">
        <f t="shared" si="0"/>
        <v/>
      </c>
    </row>
    <row r="55" spans="1:12" ht="15" customHeight="1" x14ac:dyDescent="0.2">
      <c r="A55" s="6"/>
      <c r="B55" s="81"/>
      <c r="C55" s="23">
        <v>44</v>
      </c>
      <c r="D55" s="47"/>
      <c r="E55" s="47"/>
      <c r="F55" s="13"/>
      <c r="G55" s="47"/>
      <c r="H55" s="95"/>
      <c r="I55" s="51" t="str">
        <f>IF(ISBLANK(D55), "", VLOOKUP(D55,CargoList[],3,FALSE))</f>
        <v/>
      </c>
      <c r="J55" s="54" t="str">
        <f>IF(ISBLANK(E55), "", VLOOKUP(E55,ImoClassesList[],3,FALSE))</f>
        <v/>
      </c>
      <c r="K55" s="105" t="str">
        <f>IF(ISBLANK(G55), "", VLOOKUP(G55,UnitsList[],3,FALSE))</f>
        <v/>
      </c>
      <c r="L55" s="103" t="str">
        <f t="shared" si="0"/>
        <v/>
      </c>
    </row>
    <row r="56" spans="1:12" ht="15" customHeight="1" x14ac:dyDescent="0.2">
      <c r="A56" s="6"/>
      <c r="B56" s="81"/>
      <c r="C56" s="23">
        <v>45</v>
      </c>
      <c r="D56" s="47"/>
      <c r="E56" s="47"/>
      <c r="F56" s="13"/>
      <c r="G56" s="47"/>
      <c r="H56" s="95"/>
      <c r="I56" s="51" t="str">
        <f>IF(ISBLANK(D56), "", VLOOKUP(D56,CargoList[],3,FALSE))</f>
        <v/>
      </c>
      <c r="J56" s="54" t="str">
        <f>IF(ISBLANK(E56), "", VLOOKUP(E56,ImoClassesList[],3,FALSE))</f>
        <v/>
      </c>
      <c r="K56" s="105" t="str">
        <f>IF(ISBLANK(G56), "", VLOOKUP(G56,UnitsList[],3,FALSE))</f>
        <v/>
      </c>
      <c r="L56" s="103" t="str">
        <f t="shared" si="0"/>
        <v/>
      </c>
    </row>
    <row r="57" spans="1:12" ht="15" customHeight="1" x14ac:dyDescent="0.2">
      <c r="A57" s="2"/>
      <c r="B57" s="65"/>
      <c r="C57" s="23">
        <v>46</v>
      </c>
      <c r="D57" s="47"/>
      <c r="E57" s="47"/>
      <c r="F57" s="13"/>
      <c r="G57" s="47"/>
      <c r="H57" s="95"/>
      <c r="I57" s="51" t="str">
        <f>IF(ISBLANK(D57), "", VLOOKUP(D57,CargoList[],3,FALSE))</f>
        <v/>
      </c>
      <c r="J57" s="54" t="str">
        <f>IF(ISBLANK(E57), "", VLOOKUP(E57,ImoClassesList[],3,FALSE))</f>
        <v/>
      </c>
      <c r="K57" s="105" t="str">
        <f>IF(ISBLANK(G57), "", VLOOKUP(G57,UnitsList[],3,FALSE))</f>
        <v/>
      </c>
      <c r="L57" s="103" t="str">
        <f t="shared" si="0"/>
        <v/>
      </c>
    </row>
    <row r="58" spans="1:12" ht="15" customHeight="1" x14ac:dyDescent="0.2">
      <c r="A58" s="2"/>
      <c r="B58" s="65"/>
      <c r="C58" s="23">
        <v>47</v>
      </c>
      <c r="D58" s="47"/>
      <c r="E58" s="47"/>
      <c r="F58" s="13"/>
      <c r="G58" s="47"/>
      <c r="H58" s="95"/>
      <c r="I58" s="51" t="str">
        <f>IF(ISBLANK(D58), "", VLOOKUP(D58,CargoList[],3,FALSE))</f>
        <v/>
      </c>
      <c r="J58" s="54" t="str">
        <f>IF(ISBLANK(E58), "", VLOOKUP(E58,ImoClassesList[],3,FALSE))</f>
        <v/>
      </c>
      <c r="K58" s="105" t="str">
        <f>IF(ISBLANK(G58), "", VLOOKUP(G58,UnitsList[],3,FALSE))</f>
        <v/>
      </c>
      <c r="L58" s="103" t="str">
        <f t="shared" si="0"/>
        <v/>
      </c>
    </row>
    <row r="59" spans="1:12" ht="15" customHeight="1" x14ac:dyDescent="0.2">
      <c r="A59" s="2"/>
      <c r="B59" s="65"/>
      <c r="C59" s="23">
        <v>48</v>
      </c>
      <c r="D59" s="47"/>
      <c r="E59" s="47"/>
      <c r="F59" s="13"/>
      <c r="G59" s="47"/>
      <c r="H59" s="95"/>
      <c r="I59" s="51" t="str">
        <f>IF(ISBLANK(D59), "", VLOOKUP(D59,CargoList[],3,FALSE))</f>
        <v/>
      </c>
      <c r="J59" s="54" t="str">
        <f>IF(ISBLANK(E59), "", VLOOKUP(E59,ImoClassesList[],3,FALSE))</f>
        <v/>
      </c>
      <c r="K59" s="105" t="str">
        <f>IF(ISBLANK(G59), "", VLOOKUP(G59,UnitsList[],3,FALSE))</f>
        <v/>
      </c>
      <c r="L59" s="103" t="str">
        <f t="shared" si="0"/>
        <v/>
      </c>
    </row>
    <row r="60" spans="1:12" ht="15" customHeight="1" x14ac:dyDescent="0.2">
      <c r="A60" s="2"/>
      <c r="B60" s="65"/>
      <c r="C60" s="23">
        <v>49</v>
      </c>
      <c r="D60" s="47"/>
      <c r="E60" s="47"/>
      <c r="F60" s="13"/>
      <c r="G60" s="47"/>
      <c r="H60" s="95"/>
      <c r="I60" s="51" t="str">
        <f>IF(ISBLANK(D60), "", VLOOKUP(D60,CargoList[],3,FALSE))</f>
        <v/>
      </c>
      <c r="J60" s="54" t="str">
        <f>IF(ISBLANK(E60), "", VLOOKUP(E60,ImoClassesList[],3,FALSE))</f>
        <v/>
      </c>
      <c r="K60" s="105" t="str">
        <f>IF(ISBLANK(G60), "", VLOOKUP(G60,UnitsList[],3,FALSE))</f>
        <v/>
      </c>
      <c r="L60" s="103" t="str">
        <f t="shared" si="0"/>
        <v/>
      </c>
    </row>
    <row r="61" spans="1:12" ht="15" customHeight="1" x14ac:dyDescent="0.2">
      <c r="A61" s="2"/>
      <c r="B61" s="65"/>
      <c r="C61" s="23">
        <v>50</v>
      </c>
      <c r="D61" s="47"/>
      <c r="E61" s="47"/>
      <c r="F61" s="13"/>
      <c r="G61" s="47"/>
      <c r="H61" s="95"/>
      <c r="I61" s="51" t="str">
        <f>IF(ISBLANK(D61), "", VLOOKUP(D61,CargoList[],3,FALSE))</f>
        <v/>
      </c>
      <c r="J61" s="54" t="str">
        <f>IF(ISBLANK(E61), "", VLOOKUP(E61,ImoClassesList[],3,FALSE))</f>
        <v/>
      </c>
      <c r="K61" s="105" t="str">
        <f>IF(ISBLANK(G61), "", VLOOKUP(G61,UnitsList[],3,FALSE))</f>
        <v/>
      </c>
      <c r="L61" s="103" t="str">
        <f t="shared" si="0"/>
        <v/>
      </c>
    </row>
    <row r="62" spans="1:12" ht="12" customHeight="1" x14ac:dyDescent="0.2">
      <c r="A62" s="2"/>
      <c r="B62" s="65"/>
      <c r="C62" s="23"/>
      <c r="D62" s="3"/>
      <c r="E62" s="3"/>
      <c r="F62" s="3"/>
      <c r="G62" s="3"/>
      <c r="H62" s="3"/>
      <c r="I62" s="49"/>
      <c r="J62" s="54"/>
    </row>
    <row r="63" spans="1:12" ht="7.5" customHeight="1" x14ac:dyDescent="0.2">
      <c r="A63" s="2"/>
      <c r="B63" s="65"/>
      <c r="C63" s="23"/>
      <c r="D63" s="3"/>
      <c r="E63" s="3"/>
      <c r="F63" s="3"/>
      <c r="G63" s="3"/>
      <c r="H63" s="3"/>
      <c r="I63" s="49"/>
      <c r="J63" s="54"/>
    </row>
    <row r="64" spans="1:12" ht="15" customHeight="1" x14ac:dyDescent="0.2">
      <c r="A64" s="2"/>
      <c r="B64" s="65"/>
      <c r="C64" s="23"/>
      <c r="D64" s="3"/>
      <c r="E64" s="3"/>
      <c r="F64" s="3"/>
      <c r="G64" s="3"/>
      <c r="H64" s="3"/>
      <c r="I64" s="49"/>
      <c r="J64" s="54"/>
    </row>
    <row r="65" spans="1:10" ht="15" customHeight="1" x14ac:dyDescent="0.2">
      <c r="A65" s="2"/>
      <c r="B65" s="65"/>
      <c r="C65" s="20"/>
      <c r="D65" s="3"/>
      <c r="E65" s="3"/>
      <c r="F65" s="3"/>
      <c r="G65" s="3"/>
      <c r="H65" s="3"/>
      <c r="I65" s="49"/>
      <c r="J65" s="54"/>
    </row>
    <row r="66" spans="1:10" ht="15" customHeight="1" x14ac:dyDescent="0.2">
      <c r="A66" s="2"/>
      <c r="B66" s="65"/>
      <c r="C66" s="20"/>
      <c r="D66" s="3"/>
      <c r="E66" s="3"/>
      <c r="F66" s="3"/>
      <c r="G66" s="3"/>
      <c r="H66" s="3"/>
      <c r="I66" s="49"/>
      <c r="J66" s="54"/>
    </row>
    <row r="67" spans="1:10" ht="15" customHeight="1" x14ac:dyDescent="0.2">
      <c r="A67" s="2"/>
      <c r="B67" s="65"/>
      <c r="C67" s="20"/>
      <c r="D67" s="3"/>
      <c r="E67" s="3"/>
      <c r="F67" s="3"/>
      <c r="G67" s="3"/>
      <c r="H67" s="3"/>
      <c r="I67" s="49"/>
    </row>
    <row r="68" spans="1:10" ht="15" customHeight="1" thickBot="1" x14ac:dyDescent="0.25">
      <c r="A68" s="4"/>
      <c r="B68" s="68"/>
      <c r="C68" s="24"/>
      <c r="D68" s="5"/>
      <c r="E68" s="5"/>
      <c r="F68" s="5"/>
      <c r="G68" s="5"/>
      <c r="H68" s="5"/>
      <c r="I68" s="52"/>
    </row>
  </sheetData>
  <sheetProtection algorithmName="SHA-512" hashValue="N5kTwj+rparriO9VjERai2qHaZJTr7/0vEa5oEM/5AAH3L2F1mpjNRnJqOyNVl+AbCt9mxqZ2Qh07XddiYGu+A==" saltValue="OHa1A4Rkb1VTcq8+wK1ryg==" spinCount="100000" sheet="1" objects="1" scenarios="1"/>
  <conditionalFormatting sqref="D12:H61">
    <cfRule type="expression" dxfId="71" priority="2">
      <formula>OR(cargoPresence="", cargoPresence=FALSE)</formula>
    </cfRule>
  </conditionalFormatting>
  <dataValidations count="2">
    <dataValidation type="decimal" operator="greaterThan" allowBlank="1" showErrorMessage="1" errorTitle="Invalid Quantity Value" error="Quantity value can be positive whole or decimal numbers only." sqref="F12:F61">
      <formula1>0</formula1>
    </dataValidation>
    <dataValidation type="textLength" operator="lessThanOrEqual" allowBlank="1" showErrorMessage="1" errorTitle="Maximum field length" error="Cargo comment should not be longer than 255 characters." sqref="H12:H61">
      <formula1>255</formula1>
    </dataValidation>
  </dataValidations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data!$J$3:$J$14</xm:f>
          </x14:formula1>
          <xm:sqref>G12:G61</xm:sqref>
        </x14:dataValidation>
        <x14:dataValidation type="list" allowBlank="1" showInputMessage="1" showErrorMessage="1">
          <x14:formula1>
            <xm:f>data!$M$3:$M$35</xm:f>
          </x14:formula1>
          <xm:sqref>E12:E61</xm:sqref>
        </x14:dataValidation>
        <x14:dataValidation type="list" allowBlank="1" showInputMessage="1" showErrorMessage="1">
          <x14:formula1>
            <xm:f>data!$P$3:$P$166</xm:f>
          </x14:formula1>
          <xm:sqref>D12:D61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253C77"/>
  </sheetPr>
  <dimension ref="A1:G46"/>
  <sheetViews>
    <sheetView zoomScaleNormal="100" workbookViewId="0">
      <selection activeCell="D15" sqref="D15"/>
    </sheetView>
  </sheetViews>
  <sheetFormatPr defaultColWidth="8.85546875" defaultRowHeight="12.75" x14ac:dyDescent="0.2"/>
  <cols>
    <col min="1" max="1" width="1.140625" style="1" customWidth="1"/>
    <col min="2" max="2" width="1.7109375" style="79" customWidth="1"/>
    <col min="3" max="3" width="1.7109375" style="25" customWidth="1"/>
    <col min="4" max="4" width="28.28515625" style="1" customWidth="1"/>
    <col min="5" max="5" width="79.7109375" style="1" customWidth="1"/>
    <col min="6" max="6" width="5.28515625" style="53" customWidth="1"/>
    <col min="7" max="9" width="15.85546875" style="1" customWidth="1"/>
    <col min="10" max="11" width="10.85546875" style="1" customWidth="1"/>
    <col min="12" max="16384" width="8.85546875" style="1"/>
  </cols>
  <sheetData>
    <row r="1" spans="1:7" ht="15" customHeight="1" x14ac:dyDescent="0.2">
      <c r="A1" s="7"/>
      <c r="B1" s="75"/>
      <c r="C1" s="19"/>
      <c r="D1" s="8"/>
      <c r="E1" s="8"/>
      <c r="F1" s="48"/>
    </row>
    <row r="2" spans="1:7" ht="15" customHeight="1" x14ac:dyDescent="0.2">
      <c r="A2" s="2"/>
      <c r="B2" s="26"/>
      <c r="C2" s="20"/>
      <c r="D2" s="3"/>
      <c r="E2" s="3"/>
      <c r="F2" s="49"/>
    </row>
    <row r="3" spans="1:7" ht="15" customHeight="1" x14ac:dyDescent="0.2">
      <c r="A3" s="2"/>
      <c r="B3" s="26"/>
      <c r="C3" s="20"/>
      <c r="D3" s="3"/>
      <c r="E3" s="3"/>
      <c r="F3" s="49"/>
    </row>
    <row r="4" spans="1:7" ht="15" customHeight="1" x14ac:dyDescent="0.2">
      <c r="A4" s="2"/>
      <c r="B4" s="26"/>
      <c r="C4" s="20"/>
      <c r="D4" s="3"/>
      <c r="E4" s="3"/>
      <c r="F4" s="49"/>
    </row>
    <row r="5" spans="1:7" ht="15" customHeight="1" x14ac:dyDescent="0.2">
      <c r="A5" s="2"/>
      <c r="B5" s="26"/>
      <c r="C5" s="20"/>
      <c r="D5" s="3"/>
      <c r="E5" s="3"/>
      <c r="F5" s="49"/>
    </row>
    <row r="6" spans="1:7" ht="9.6" customHeight="1" x14ac:dyDescent="0.2">
      <c r="A6" s="2"/>
      <c r="B6" s="26"/>
      <c r="C6" s="20"/>
      <c r="D6" s="3"/>
      <c r="E6" s="3"/>
      <c r="F6" s="49"/>
    </row>
    <row r="7" spans="1:7" ht="9.6" customHeight="1" x14ac:dyDescent="0.2">
      <c r="A7" s="2"/>
      <c r="B7" s="26"/>
      <c r="C7" s="20"/>
      <c r="D7" s="3"/>
      <c r="E7" s="3"/>
      <c r="F7" s="49"/>
    </row>
    <row r="8" spans="1:7" s="12" customFormat="1" ht="20.25" customHeight="1" thickBot="1" x14ac:dyDescent="0.3">
      <c r="A8" s="9"/>
      <c r="C8" s="21"/>
      <c r="D8" s="10" t="s">
        <v>1740</v>
      </c>
      <c r="E8" s="18" t="s">
        <v>1741</v>
      </c>
      <c r="F8" s="50"/>
    </row>
    <row r="9" spans="1:7" s="12" customFormat="1" ht="7.15" customHeight="1" thickTop="1" x14ac:dyDescent="0.25">
      <c r="A9" s="9"/>
      <c r="B9" s="76"/>
      <c r="C9" s="21"/>
      <c r="D9" s="74"/>
      <c r="E9" s="16"/>
      <c r="F9" s="50"/>
    </row>
    <row r="10" spans="1:7" s="12" customFormat="1" ht="17.25" customHeight="1" x14ac:dyDescent="0.25">
      <c r="A10" s="9"/>
      <c r="B10" s="81" t="s">
        <v>1742</v>
      </c>
      <c r="C10" s="21"/>
      <c r="D10" s="263" t="s">
        <v>1743</v>
      </c>
      <c r="E10" s="263"/>
      <c r="F10" s="50"/>
    </row>
    <row r="11" spans="1:7" s="12" customFormat="1" ht="7.15" customHeight="1" x14ac:dyDescent="0.25">
      <c r="A11" s="9"/>
      <c r="B11" s="76"/>
      <c r="C11" s="21"/>
      <c r="D11" s="263"/>
      <c r="E11" s="263"/>
      <c r="F11" s="50"/>
    </row>
    <row r="12" spans="1:7" s="12" customFormat="1" ht="7.15" customHeight="1" x14ac:dyDescent="0.25">
      <c r="A12" s="9"/>
      <c r="B12" s="76"/>
      <c r="C12" s="21"/>
      <c r="D12" s="202"/>
      <c r="E12" s="202"/>
      <c r="F12" s="50"/>
    </row>
    <row r="13" spans="1:7" s="12" customFormat="1" ht="18.600000000000001" customHeight="1" x14ac:dyDescent="0.25">
      <c r="A13" s="9"/>
      <c r="B13" s="64"/>
      <c r="C13" s="21"/>
      <c r="D13" s="134" t="s">
        <v>1745</v>
      </c>
      <c r="E13" s="203"/>
      <c r="F13" s="50"/>
      <c r="G13" s="204"/>
    </row>
    <row r="14" spans="1:7" s="12" customFormat="1" ht="5.25" customHeight="1" x14ac:dyDescent="0.25">
      <c r="A14" s="9"/>
      <c r="B14" s="64"/>
      <c r="C14" s="21"/>
      <c r="D14" s="205"/>
      <c r="E14" s="203"/>
      <c r="F14" s="50"/>
      <c r="G14" s="204"/>
    </row>
    <row r="15" spans="1:7" s="12" customFormat="1" ht="15" customHeight="1" x14ac:dyDescent="0.25">
      <c r="A15" s="9"/>
      <c r="B15" s="64"/>
      <c r="C15" s="21"/>
      <c r="D15" s="47" t="s">
        <v>1705</v>
      </c>
      <c r="E15" s="203"/>
      <c r="F15" s="50"/>
      <c r="G15" s="204"/>
    </row>
    <row r="16" spans="1:7" s="12" customFormat="1" ht="6" customHeight="1" x14ac:dyDescent="0.25">
      <c r="A16" s="9"/>
      <c r="B16" s="64"/>
      <c r="C16" s="21"/>
      <c r="D16" s="206"/>
      <c r="E16" s="203"/>
      <c r="F16" s="50"/>
      <c r="G16" s="204"/>
    </row>
    <row r="17" spans="1:7" s="12" customFormat="1" ht="28.5" customHeight="1" x14ac:dyDescent="0.25">
      <c r="A17" s="9"/>
      <c r="B17" s="64"/>
      <c r="C17" s="21"/>
      <c r="D17" s="263" t="s">
        <v>1746</v>
      </c>
      <c r="E17" s="263"/>
      <c r="F17" s="50"/>
      <c r="G17" s="204"/>
    </row>
    <row r="18" spans="1:7" ht="9.6" customHeight="1" x14ac:dyDescent="0.2">
      <c r="A18" s="2"/>
      <c r="B18" s="3"/>
      <c r="C18" s="20"/>
      <c r="D18" s="202"/>
      <c r="E18" s="202"/>
      <c r="F18" s="49"/>
      <c r="G18" s="207"/>
    </row>
    <row r="19" spans="1:7" ht="66.599999999999994" customHeight="1" x14ac:dyDescent="0.2">
      <c r="A19" s="2"/>
      <c r="B19" s="3"/>
      <c r="C19" s="20"/>
      <c r="D19" s="264"/>
      <c r="E19" s="265"/>
      <c r="F19" s="49"/>
      <c r="G19" s="207"/>
    </row>
    <row r="20" spans="1:7" s="12" customFormat="1" ht="21" customHeight="1" x14ac:dyDescent="0.25">
      <c r="A20" s="9"/>
      <c r="B20" s="76"/>
      <c r="C20" s="21"/>
      <c r="D20" s="202"/>
      <c r="E20" s="202"/>
      <c r="F20" s="50"/>
    </row>
    <row r="21" spans="1:7" s="12" customFormat="1" ht="7.15" customHeight="1" x14ac:dyDescent="0.25">
      <c r="A21" s="9"/>
      <c r="B21" s="76"/>
      <c r="C21" s="21"/>
      <c r="D21" s="202"/>
      <c r="E21" s="202"/>
      <c r="F21" s="50"/>
    </row>
    <row r="22" spans="1:7" s="12" customFormat="1" ht="30" customHeight="1" x14ac:dyDescent="0.25">
      <c r="A22" s="9"/>
      <c r="B22" s="108" t="s">
        <v>606</v>
      </c>
      <c r="C22" s="21"/>
      <c r="D22" s="262" t="s">
        <v>1660</v>
      </c>
      <c r="E22" s="262"/>
      <c r="F22" s="50"/>
    </row>
    <row r="23" spans="1:7" s="12" customFormat="1" ht="18.600000000000001" customHeight="1" x14ac:dyDescent="0.25">
      <c r="A23" s="9"/>
      <c r="B23" s="76"/>
      <c r="C23" s="64"/>
      <c r="D23" s="134" t="s">
        <v>1744</v>
      </c>
      <c r="E23" s="15"/>
      <c r="F23" s="50"/>
    </row>
    <row r="24" spans="1:7" s="12" customFormat="1" ht="12.75" customHeight="1" x14ac:dyDescent="0.25">
      <c r="A24" s="9"/>
      <c r="B24" s="76"/>
      <c r="C24" s="64"/>
      <c r="D24" s="47" t="s">
        <v>1705</v>
      </c>
      <c r="E24" s="15"/>
      <c r="F24" s="50"/>
    </row>
    <row r="25" spans="1:7" s="12" customFormat="1" ht="15" customHeight="1" x14ac:dyDescent="0.25">
      <c r="A25" s="9"/>
      <c r="B25" s="76"/>
      <c r="C25" s="64"/>
      <c r="D25" s="21"/>
      <c r="E25" s="15"/>
      <c r="F25" s="50"/>
    </row>
    <row r="26" spans="1:7" ht="18.75" customHeight="1" x14ac:dyDescent="0.2">
      <c r="A26" s="6"/>
      <c r="B26" s="1"/>
      <c r="C26" s="22"/>
      <c r="D26" s="26" t="s">
        <v>605</v>
      </c>
      <c r="E26" s="26" t="s">
        <v>1593</v>
      </c>
      <c r="F26" s="49"/>
    </row>
    <row r="27" spans="1:7" ht="52.5" customHeight="1" x14ac:dyDescent="0.2">
      <c r="A27" s="6"/>
      <c r="B27" s="77"/>
      <c r="C27" s="23">
        <v>1</v>
      </c>
      <c r="D27" s="47"/>
      <c r="E27" s="127"/>
      <c r="F27" s="57" t="str">
        <f>IF(ISBLANK(D27), "", VLOOKUP(D27,DefectsList[],3,FALSE))</f>
        <v/>
      </c>
      <c r="G27" s="101" t="str">
        <f>IF(ISBLANK(D27), "", VLOOKUP(D27,DefectsList[],2,FALSE))</f>
        <v/>
      </c>
    </row>
    <row r="28" spans="1:7" ht="52.5" customHeight="1" x14ac:dyDescent="0.2">
      <c r="A28" s="6"/>
      <c r="B28" s="77"/>
      <c r="C28" s="23">
        <v>2</v>
      </c>
      <c r="D28" s="47"/>
      <c r="E28" s="127"/>
      <c r="F28" s="57" t="str">
        <f>IF(ISBLANK(D28), "", VLOOKUP(D28,DefectsList[],3,FALSE))</f>
        <v/>
      </c>
      <c r="G28" s="101" t="str">
        <f>IF(ISBLANK(D28), "", VLOOKUP(D28,DefectsList[],2,FALSE))</f>
        <v/>
      </c>
    </row>
    <row r="29" spans="1:7" ht="52.5" customHeight="1" x14ac:dyDescent="0.2">
      <c r="A29" s="6"/>
      <c r="B29" s="77"/>
      <c r="C29" s="23">
        <v>3</v>
      </c>
      <c r="D29" s="47"/>
      <c r="E29" s="127"/>
      <c r="F29" s="57" t="str">
        <f>IF(ISBLANK(D29), "", VLOOKUP(D29,DefectsList[],3,FALSE))</f>
        <v/>
      </c>
      <c r="G29" s="101" t="str">
        <f>IF(ISBLANK(D29), "", VLOOKUP(D29,DefectsList[],2,FALSE))</f>
        <v/>
      </c>
    </row>
    <row r="30" spans="1:7" ht="52.5" customHeight="1" x14ac:dyDescent="0.2">
      <c r="A30" s="6"/>
      <c r="B30" s="77"/>
      <c r="C30" s="23">
        <v>4</v>
      </c>
      <c r="D30" s="47"/>
      <c r="E30" s="127"/>
      <c r="F30" s="57" t="str">
        <f>IF(ISBLANK(D30), "", VLOOKUP(D30,DefectsList[],3,FALSE))</f>
        <v/>
      </c>
      <c r="G30" s="101" t="str">
        <f>IF(ISBLANK(D30), "", VLOOKUP(D30,DefectsList[],2,FALSE))</f>
        <v/>
      </c>
    </row>
    <row r="31" spans="1:7" ht="52.5" customHeight="1" x14ac:dyDescent="0.2">
      <c r="A31" s="6"/>
      <c r="B31" s="77"/>
      <c r="C31" s="23">
        <v>5</v>
      </c>
      <c r="D31" s="47"/>
      <c r="E31" s="127"/>
      <c r="F31" s="57" t="str">
        <f>IF(ISBLANK(D31), "", VLOOKUP(D31,DefectsList[],3,FALSE))</f>
        <v/>
      </c>
      <c r="G31" s="101" t="str">
        <f>IF(ISBLANK(D31), "", VLOOKUP(D31,DefectsList[],2,FALSE))</f>
        <v/>
      </c>
    </row>
    <row r="32" spans="1:7" ht="52.5" customHeight="1" x14ac:dyDescent="0.2">
      <c r="A32" s="6"/>
      <c r="B32" s="77"/>
      <c r="C32" s="23">
        <v>6</v>
      </c>
      <c r="D32" s="47"/>
      <c r="E32" s="127"/>
      <c r="F32" s="57" t="str">
        <f>IF(ISBLANK(D32), "", VLOOKUP(D32,DefectsList[],3,FALSE))</f>
        <v/>
      </c>
      <c r="G32" s="101" t="str">
        <f>IF(ISBLANK(D32), "", VLOOKUP(D32,DefectsList[],2,FALSE))</f>
        <v/>
      </c>
    </row>
    <row r="33" spans="1:7" ht="52.5" customHeight="1" x14ac:dyDescent="0.2">
      <c r="A33" s="6"/>
      <c r="B33" s="77"/>
      <c r="C33" s="23">
        <v>7</v>
      </c>
      <c r="D33" s="47"/>
      <c r="E33" s="127"/>
      <c r="F33" s="57" t="str">
        <f>IF(ISBLANK(D33), "", VLOOKUP(D33,DefectsList[],3,FALSE))</f>
        <v/>
      </c>
      <c r="G33" s="101" t="str">
        <f>IF(ISBLANK(D33), "", VLOOKUP(D33,DefectsList[],2,FALSE))</f>
        <v/>
      </c>
    </row>
    <row r="34" spans="1:7" ht="52.5" customHeight="1" x14ac:dyDescent="0.2">
      <c r="A34" s="6"/>
      <c r="B34" s="77"/>
      <c r="C34" s="23">
        <v>8</v>
      </c>
      <c r="D34" s="47"/>
      <c r="E34" s="127"/>
      <c r="F34" s="57" t="str">
        <f>IF(ISBLANK(D34), "", VLOOKUP(D34,DefectsList[],3,FALSE))</f>
        <v/>
      </c>
      <c r="G34" s="101" t="str">
        <f>IF(ISBLANK(D34), "", VLOOKUP(D34,DefectsList[],2,FALSE))</f>
        <v/>
      </c>
    </row>
    <row r="35" spans="1:7" ht="52.5" customHeight="1" x14ac:dyDescent="0.2">
      <c r="A35" s="2"/>
      <c r="B35" s="26"/>
      <c r="C35" s="23">
        <v>9</v>
      </c>
      <c r="D35" s="47"/>
      <c r="E35" s="127"/>
      <c r="F35" s="57" t="str">
        <f>IF(ISBLANK(D35), "", VLOOKUP(D35,DefectsList[],3,FALSE))</f>
        <v/>
      </c>
      <c r="G35" s="101" t="str">
        <f>IF(ISBLANK(D35), "", VLOOKUP(D35,DefectsList[],2,FALSE))</f>
        <v/>
      </c>
    </row>
    <row r="36" spans="1:7" ht="52.5" customHeight="1" x14ac:dyDescent="0.2">
      <c r="A36" s="2"/>
      <c r="B36" s="26"/>
      <c r="C36" s="23">
        <v>10</v>
      </c>
      <c r="D36" s="47"/>
      <c r="E36" s="127"/>
      <c r="F36" s="57" t="str">
        <f>IF(ISBLANK(D36), "", VLOOKUP(D36,DefectsList[],3,FALSE))</f>
        <v/>
      </c>
      <c r="G36" s="101" t="str">
        <f>IF(ISBLANK(D36), "", VLOOKUP(D36,DefectsList[],2,FALSE))</f>
        <v/>
      </c>
    </row>
    <row r="37" spans="1:7" ht="12" customHeight="1" x14ac:dyDescent="0.2">
      <c r="A37" s="2"/>
      <c r="B37" s="26"/>
      <c r="C37" s="20"/>
      <c r="D37" s="3"/>
      <c r="E37" s="3"/>
      <c r="F37" s="49"/>
    </row>
    <row r="38" spans="1:7" ht="15" customHeight="1" x14ac:dyDescent="0.2">
      <c r="A38" s="2"/>
      <c r="B38" s="26"/>
      <c r="C38" s="20"/>
      <c r="D38" s="3"/>
      <c r="E38" s="3"/>
      <c r="F38" s="49"/>
    </row>
    <row r="39" spans="1:7" ht="15" customHeight="1" x14ac:dyDescent="0.2">
      <c r="A39" s="2"/>
      <c r="B39" s="26"/>
      <c r="C39" s="20"/>
      <c r="D39" s="3"/>
      <c r="E39" s="3"/>
      <c r="F39" s="49"/>
    </row>
    <row r="40" spans="1:7" ht="15" customHeight="1" x14ac:dyDescent="0.2">
      <c r="A40" s="2"/>
      <c r="B40" s="26"/>
      <c r="C40" s="20"/>
      <c r="D40" s="3"/>
      <c r="E40" s="3"/>
      <c r="F40" s="49"/>
    </row>
    <row r="41" spans="1:7" ht="15" customHeight="1" x14ac:dyDescent="0.2">
      <c r="A41" s="2"/>
      <c r="B41" s="26"/>
      <c r="C41" s="20"/>
      <c r="D41" s="3"/>
      <c r="E41" s="3"/>
      <c r="F41" s="49"/>
    </row>
    <row r="42" spans="1:7" ht="15" customHeight="1" thickBot="1" x14ac:dyDescent="0.25">
      <c r="A42" s="4"/>
      <c r="B42" s="78"/>
      <c r="C42" s="24"/>
      <c r="D42" s="5"/>
      <c r="E42" s="5"/>
      <c r="F42" s="52"/>
    </row>
    <row r="44" spans="1:7" ht="15" hidden="1" x14ac:dyDescent="0.2">
      <c r="D44" s="142" t="str">
        <f>IF(D24=E45,TRUE, IF(D24=E46, FALSE, ""))</f>
        <v/>
      </c>
      <c r="E44" s="143" t="s">
        <v>1705</v>
      </c>
    </row>
    <row r="45" spans="1:7" hidden="1" x14ac:dyDescent="0.2">
      <c r="E45" s="144" t="s">
        <v>1706</v>
      </c>
    </row>
    <row r="46" spans="1:7" hidden="1" x14ac:dyDescent="0.2">
      <c r="E46" s="144" t="s">
        <v>1707</v>
      </c>
    </row>
  </sheetData>
  <sheetProtection algorithmName="SHA-512" hashValue="M0cMBfhM14lZo41hegDPY5GYm32ejyZoURnEcmwaeeKSu+Gg1+pgZhvZgT2AJGFdiVglxD1VIRRwTKuvJ6zw0w==" saltValue="lWHe9N14oUfofadL5ySnrw==" spinCount="100000" sheet="1" objects="1" scenarios="1"/>
  <mergeCells count="4">
    <mergeCell ref="D22:E22"/>
    <mergeCell ref="D10:E11"/>
    <mergeCell ref="D17:E17"/>
    <mergeCell ref="D19:E19"/>
  </mergeCells>
  <conditionalFormatting sqref="C27:C36">
    <cfRule type="expression" dxfId="70" priority="7">
      <formula>OR(defectPresence="", defectPresence=FALSE)</formula>
    </cfRule>
  </conditionalFormatting>
  <conditionalFormatting sqref="D15">
    <cfRule type="expression" dxfId="69" priority="4">
      <formula>$D$15=$E$44</formula>
    </cfRule>
  </conditionalFormatting>
  <conditionalFormatting sqref="D24">
    <cfRule type="expression" dxfId="68" priority="1">
      <formula>$D$24=$E$44</formula>
    </cfRule>
  </conditionalFormatting>
  <conditionalFormatting sqref="D19:E19">
    <cfRule type="expression" dxfId="67" priority="2">
      <formula>$D$15&lt;&gt;$E$45</formula>
    </cfRule>
  </conditionalFormatting>
  <conditionalFormatting sqref="D26:E36">
    <cfRule type="expression" dxfId="66" priority="6">
      <formula>OR(defectPresence="", defectPresence=FALSE)</formula>
    </cfRule>
  </conditionalFormatting>
  <conditionalFormatting sqref="D27:E36">
    <cfRule type="expression" dxfId="65" priority="5">
      <formula>OR(defectPresence="", defectPresence=FALSE)</formula>
    </cfRule>
  </conditionalFormatting>
  <dataValidations count="2">
    <dataValidation type="textLength" operator="lessThanOrEqual" allowBlank="1" showErrorMessage="1" errorTitle="Maximum length" error="Defect remark should not be longer than 6000 characters." sqref="E27:E36">
      <formula1>6000</formula1>
    </dataValidation>
    <dataValidation type="list" allowBlank="1" showInputMessage="1" showErrorMessage="1" sqref="D24 D15">
      <formula1>$E$44:$E$46</formula1>
    </dataValidation>
  </dataValidations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data!$G$3:$G$21</xm:f>
          </x14:formula1>
          <xm:sqref>D27:D36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79C1"/>
  </sheetPr>
  <dimension ref="A1:K46"/>
  <sheetViews>
    <sheetView zoomScale="115" zoomScaleNormal="115" workbookViewId="0">
      <selection activeCell="H10" sqref="H10"/>
    </sheetView>
  </sheetViews>
  <sheetFormatPr defaultColWidth="8.85546875" defaultRowHeight="12.75" x14ac:dyDescent="0.2"/>
  <cols>
    <col min="1" max="1" width="1" style="1" customWidth="1"/>
    <col min="2" max="2" width="2.7109375" style="86" customWidth="1"/>
    <col min="3" max="3" width="1.140625" style="1" customWidth="1"/>
    <col min="4" max="4" width="4.140625" style="1" customWidth="1"/>
    <col min="5" max="5" width="9" style="1" customWidth="1"/>
    <col min="6" max="6" width="14.28515625" style="1" customWidth="1"/>
    <col min="7" max="7" width="41.7109375" style="1" customWidth="1"/>
    <col min="8" max="8" width="14.7109375" style="1" customWidth="1"/>
    <col min="9" max="9" width="11.28515625" style="1" customWidth="1"/>
    <col min="10" max="10" width="4.140625" style="1" customWidth="1"/>
    <col min="11" max="11" width="6.140625" style="1" customWidth="1"/>
    <col min="12" max="14" width="15.85546875" style="1" customWidth="1"/>
    <col min="15" max="16" width="10.85546875" style="1" customWidth="1"/>
    <col min="17" max="16384" width="8.85546875" style="1"/>
  </cols>
  <sheetData>
    <row r="1" spans="1:11" ht="15" customHeight="1" x14ac:dyDescent="0.2">
      <c r="A1" s="7"/>
      <c r="B1" s="82"/>
      <c r="C1" s="8"/>
      <c r="D1" s="8"/>
      <c r="E1" s="8"/>
      <c r="F1" s="8"/>
      <c r="G1" s="8"/>
      <c r="H1" s="8"/>
      <c r="I1" s="8"/>
      <c r="J1" s="8"/>
      <c r="K1" s="28"/>
    </row>
    <row r="2" spans="1:11" ht="15" customHeight="1" x14ac:dyDescent="0.2">
      <c r="A2" s="2"/>
      <c r="B2" s="83"/>
      <c r="C2" s="3"/>
      <c r="D2" s="3"/>
      <c r="E2" s="3"/>
      <c r="F2" s="3"/>
      <c r="G2" s="3"/>
      <c r="H2" s="3"/>
      <c r="I2" s="3"/>
      <c r="J2" s="3"/>
      <c r="K2" s="29"/>
    </row>
    <row r="3" spans="1:11" ht="15" customHeight="1" x14ac:dyDescent="0.2">
      <c r="A3" s="2"/>
      <c r="B3" s="83"/>
      <c r="C3" s="3"/>
      <c r="D3" s="3"/>
      <c r="E3" s="3"/>
      <c r="F3" s="3"/>
      <c r="G3" s="3"/>
      <c r="H3" s="3"/>
      <c r="I3" s="3"/>
      <c r="J3" s="3"/>
      <c r="K3" s="29"/>
    </row>
    <row r="4" spans="1:11" ht="15" customHeight="1" x14ac:dyDescent="0.2">
      <c r="A4" s="2"/>
      <c r="B4" s="83"/>
      <c r="C4" s="3"/>
      <c r="D4" s="3"/>
      <c r="E4" s="3"/>
      <c r="F4" s="3"/>
      <c r="G4" s="3"/>
      <c r="H4" s="3"/>
      <c r="I4" s="3"/>
      <c r="J4" s="3"/>
      <c r="K4" s="29"/>
    </row>
    <row r="5" spans="1:11" ht="20.45" customHeight="1" x14ac:dyDescent="0.2">
      <c r="A5" s="2"/>
      <c r="B5" s="83"/>
      <c r="C5" s="3"/>
      <c r="D5" s="3"/>
      <c r="E5" s="3"/>
      <c r="F5" s="3"/>
      <c r="G5" s="3"/>
      <c r="H5" s="3"/>
      <c r="I5" s="3"/>
      <c r="J5" s="3"/>
      <c r="K5" s="29"/>
    </row>
    <row r="6" spans="1:11" s="12" customFormat="1" ht="20.25" customHeight="1" thickBot="1" x14ac:dyDescent="0.25">
      <c r="A6" s="9"/>
      <c r="B6" s="65" t="s">
        <v>610</v>
      </c>
      <c r="C6" s="64"/>
      <c r="D6" s="10" t="s">
        <v>609</v>
      </c>
      <c r="E6" s="10"/>
      <c r="F6" s="18"/>
      <c r="G6" s="18"/>
      <c r="H6" s="11"/>
      <c r="I6" s="11"/>
      <c r="J6" s="11"/>
      <c r="K6" s="58">
        <f ca="1">TODAY()</f>
        <v>46112</v>
      </c>
    </row>
    <row r="7" spans="1:11" ht="11.1" customHeight="1" thickTop="1" x14ac:dyDescent="0.25">
      <c r="A7" s="6"/>
      <c r="B7" s="84"/>
      <c r="C7" s="32"/>
      <c r="D7" s="32"/>
      <c r="E7" s="3"/>
      <c r="F7" s="3"/>
      <c r="G7" s="3"/>
      <c r="H7" s="3"/>
      <c r="I7" s="3"/>
      <c r="J7" s="3"/>
      <c r="K7" s="29"/>
    </row>
    <row r="8" spans="1:11" ht="13.7" customHeight="1" x14ac:dyDescent="0.2">
      <c r="A8" s="6"/>
      <c r="B8" s="1"/>
      <c r="C8" s="88"/>
      <c r="D8" s="87" t="s">
        <v>1752</v>
      </c>
      <c r="E8" s="40"/>
      <c r="F8" s="40"/>
      <c r="G8" s="40"/>
      <c r="H8" s="40"/>
      <c r="I8" s="40"/>
      <c r="J8" s="40"/>
      <c r="K8" s="89"/>
    </row>
    <row r="9" spans="1:11" ht="6.6" customHeight="1" x14ac:dyDescent="0.25">
      <c r="A9" s="6"/>
      <c r="B9" s="84"/>
      <c r="C9" s="32"/>
      <c r="D9" s="40"/>
      <c r="E9" s="40"/>
      <c r="F9" s="40"/>
      <c r="G9" s="40"/>
      <c r="H9" s="40"/>
      <c r="I9" s="40"/>
      <c r="J9" s="40"/>
      <c r="K9" s="89"/>
    </row>
    <row r="10" spans="1:11" ht="13.7" customHeight="1" x14ac:dyDescent="0.25">
      <c r="A10" s="6"/>
      <c r="B10" s="84"/>
      <c r="C10" s="32"/>
      <c r="D10" s="37" t="s">
        <v>611</v>
      </c>
      <c r="E10" s="91" t="s">
        <v>612</v>
      </c>
      <c r="F10" s="40"/>
      <c r="G10" s="40"/>
      <c r="H10" s="14"/>
      <c r="I10" s="87" t="s">
        <v>616</v>
      </c>
      <c r="J10" s="87"/>
      <c r="K10" s="89"/>
    </row>
    <row r="11" spans="1:11" ht="7.15" customHeight="1" x14ac:dyDescent="0.25">
      <c r="A11" s="6"/>
      <c r="B11" s="84"/>
      <c r="C11" s="32"/>
      <c r="D11" s="40"/>
      <c r="E11" s="40"/>
      <c r="F11" s="40"/>
      <c r="G11" s="40"/>
      <c r="H11" s="40"/>
      <c r="I11" s="40"/>
      <c r="J11" s="40"/>
      <c r="K11" s="89"/>
    </row>
    <row r="12" spans="1:11" ht="13.7" customHeight="1" x14ac:dyDescent="0.25">
      <c r="A12" s="6"/>
      <c r="B12" s="84"/>
      <c r="C12" s="32"/>
      <c r="D12" s="37" t="s">
        <v>613</v>
      </c>
      <c r="E12" s="91" t="s">
        <v>615</v>
      </c>
      <c r="F12" s="40"/>
      <c r="G12" s="40"/>
      <c r="H12" s="40"/>
      <c r="I12" s="40"/>
      <c r="J12" s="40"/>
      <c r="K12" s="89"/>
    </row>
    <row r="13" spans="1:11" ht="11.45" customHeight="1" x14ac:dyDescent="0.25">
      <c r="A13" s="6"/>
      <c r="B13" s="84"/>
      <c r="C13" s="32"/>
      <c r="D13" s="37"/>
      <c r="E13" s="91"/>
      <c r="F13" s="40"/>
      <c r="G13" s="40"/>
      <c r="H13" s="266" t="s">
        <v>10</v>
      </c>
      <c r="I13" s="266"/>
      <c r="J13" s="92"/>
      <c r="K13" s="89"/>
    </row>
    <row r="14" spans="1:11" ht="3" customHeight="1" x14ac:dyDescent="0.25">
      <c r="A14" s="6"/>
      <c r="B14" s="84"/>
      <c r="C14" s="32"/>
      <c r="D14" s="37"/>
      <c r="E14" s="91"/>
      <c r="F14" s="40"/>
      <c r="G14" s="40"/>
      <c r="H14" s="40"/>
      <c r="I14" s="40"/>
      <c r="J14" s="40"/>
      <c r="K14" s="89"/>
    </row>
    <row r="15" spans="1:11" ht="13.7" customHeight="1" x14ac:dyDescent="0.25">
      <c r="A15" s="6"/>
      <c r="B15" s="84"/>
      <c r="C15" s="32"/>
      <c r="D15" s="37"/>
      <c r="E15" s="91"/>
      <c r="F15" s="40"/>
      <c r="G15" s="90" t="s">
        <v>620</v>
      </c>
      <c r="H15" s="267"/>
      <c r="I15" s="268"/>
      <c r="J15" s="40"/>
      <c r="K15" s="89"/>
    </row>
    <row r="16" spans="1:11" ht="4.7" customHeight="1" x14ac:dyDescent="0.25">
      <c r="A16" s="6"/>
      <c r="B16" s="84"/>
      <c r="C16" s="32"/>
      <c r="D16" s="37"/>
      <c r="E16" s="91"/>
      <c r="F16" s="40"/>
      <c r="G16" s="90"/>
      <c r="H16" s="40"/>
      <c r="I16" s="40"/>
      <c r="J16" s="40"/>
      <c r="K16" s="89"/>
    </row>
    <row r="17" spans="1:11" ht="13.7" customHeight="1" x14ac:dyDescent="0.25">
      <c r="A17" s="6"/>
      <c r="B17" s="84"/>
      <c r="C17" s="32"/>
      <c r="D17" s="40"/>
      <c r="E17" s="40"/>
      <c r="F17" s="40"/>
      <c r="G17" s="90" t="s">
        <v>619</v>
      </c>
      <c r="H17" s="269"/>
      <c r="I17" s="270"/>
      <c r="J17" s="94" t="str">
        <f>IF(ISBLANK(H17), "", VLOOKUP(H17,ClassificationSocietiesList[],3,FALSE))</f>
        <v/>
      </c>
      <c r="K17" s="89"/>
    </row>
    <row r="18" spans="1:11" ht="13.7" customHeight="1" x14ac:dyDescent="0.25">
      <c r="A18" s="6"/>
      <c r="B18" s="84"/>
      <c r="C18" s="32"/>
      <c r="D18" s="40"/>
      <c r="E18" s="40"/>
      <c r="F18" s="40"/>
      <c r="G18" s="40"/>
      <c r="H18" s="40"/>
      <c r="I18" s="40"/>
      <c r="J18" s="40"/>
      <c r="K18" s="89"/>
    </row>
    <row r="19" spans="1:11" ht="13.7" customHeight="1" x14ac:dyDescent="0.25">
      <c r="A19" s="6"/>
      <c r="B19" s="84"/>
      <c r="C19" s="32"/>
      <c r="D19" s="37" t="s">
        <v>614</v>
      </c>
      <c r="E19" s="91" t="s">
        <v>617</v>
      </c>
      <c r="F19" s="40"/>
      <c r="G19" s="40"/>
      <c r="H19" s="40"/>
      <c r="I19" s="40"/>
      <c r="J19" s="40"/>
      <c r="K19" s="89"/>
    </row>
    <row r="20" spans="1:11" ht="5.45" customHeight="1" x14ac:dyDescent="0.25">
      <c r="A20" s="6"/>
      <c r="B20" s="84"/>
      <c r="C20" s="32"/>
      <c r="D20" s="40"/>
      <c r="E20" s="40"/>
      <c r="F20" s="40"/>
      <c r="G20" s="40"/>
      <c r="H20" s="40"/>
      <c r="I20" s="40"/>
      <c r="J20" s="40"/>
      <c r="K20" s="89"/>
    </row>
    <row r="21" spans="1:11" ht="13.7" customHeight="1" x14ac:dyDescent="0.25">
      <c r="A21" s="6"/>
      <c r="B21" s="84"/>
      <c r="C21" s="32"/>
      <c r="D21" s="40"/>
      <c r="E21" s="40"/>
      <c r="F21" s="34" t="s">
        <v>587</v>
      </c>
      <c r="G21" s="96"/>
      <c r="H21" s="94" t="str">
        <f>IF(ISBLANK(I21), "", VLOOKUP(I21,IceClassesList[],3,FALSE))</f>
        <v/>
      </c>
      <c r="I21" s="40"/>
      <c r="J21" s="40"/>
      <c r="K21" s="89"/>
    </row>
    <row r="22" spans="1:11" ht="4.7" customHeight="1" x14ac:dyDescent="0.25">
      <c r="A22" s="6"/>
      <c r="B22" s="84"/>
      <c r="C22" s="32"/>
      <c r="D22" s="40"/>
      <c r="E22" s="40"/>
      <c r="F22" s="40"/>
      <c r="G22" s="40"/>
      <c r="H22" s="94"/>
      <c r="I22" s="40"/>
      <c r="J22" s="40"/>
      <c r="K22" s="89"/>
    </row>
    <row r="23" spans="1:11" ht="13.7" customHeight="1" x14ac:dyDescent="0.25">
      <c r="A23" s="6"/>
      <c r="B23" s="84"/>
      <c r="C23" s="32"/>
      <c r="D23" s="40"/>
      <c r="E23" s="40"/>
      <c r="F23" s="34" t="s">
        <v>588</v>
      </c>
      <c r="G23" s="96"/>
      <c r="H23" s="94" t="str">
        <f>IF(ISBLANK(I23), "", VLOOKUP(I23,ClassificationSocietiesList[],3,FALSE))</f>
        <v/>
      </c>
      <c r="I23" s="40"/>
      <c r="J23" s="40"/>
      <c r="K23" s="89"/>
    </row>
    <row r="24" spans="1:11" ht="10.15" customHeight="1" x14ac:dyDescent="0.25">
      <c r="A24" s="6"/>
      <c r="B24" s="84"/>
      <c r="C24" s="32"/>
      <c r="D24" s="40"/>
      <c r="E24" s="40"/>
      <c r="F24" s="40"/>
      <c r="G24" s="40"/>
      <c r="H24" s="93"/>
      <c r="I24" s="40"/>
      <c r="J24" s="40"/>
      <c r="K24" s="89"/>
    </row>
    <row r="25" spans="1:11" ht="15" hidden="1" customHeight="1" x14ac:dyDescent="0.25">
      <c r="A25" s="6"/>
      <c r="B25" s="84"/>
      <c r="C25" s="32"/>
      <c r="D25" s="37" t="s">
        <v>1661</v>
      </c>
      <c r="E25" s="91" t="s">
        <v>1665</v>
      </c>
      <c r="F25" s="40"/>
      <c r="G25" s="40"/>
      <c r="H25" s="93"/>
      <c r="I25" s="40"/>
      <c r="J25" s="40"/>
      <c r="K25" s="89"/>
    </row>
    <row r="26" spans="1:11" ht="15" hidden="1" customHeight="1" x14ac:dyDescent="0.25">
      <c r="A26" s="6"/>
      <c r="B26" s="84"/>
      <c r="C26" s="32"/>
      <c r="D26" s="40"/>
      <c r="E26" s="139" t="s">
        <v>1662</v>
      </c>
      <c r="F26" s="40"/>
      <c r="G26" s="40"/>
      <c r="H26" s="93"/>
      <c r="I26" s="40"/>
      <c r="J26" s="40"/>
      <c r="K26" s="89"/>
    </row>
    <row r="27" spans="1:11" ht="15" hidden="1" customHeight="1" x14ac:dyDescent="0.25">
      <c r="A27" s="6"/>
      <c r="B27" s="84"/>
      <c r="C27" s="32"/>
      <c r="D27" s="40"/>
      <c r="E27" s="139" t="s">
        <v>1663</v>
      </c>
      <c r="F27" s="40"/>
      <c r="G27" s="40"/>
      <c r="H27" s="93"/>
      <c r="I27" s="40"/>
      <c r="J27" s="40"/>
      <c r="K27" s="89"/>
    </row>
    <row r="28" spans="1:11" ht="15" hidden="1" customHeight="1" x14ac:dyDescent="0.25">
      <c r="A28" s="6"/>
      <c r="B28" s="84"/>
      <c r="C28" s="32"/>
      <c r="D28" s="40"/>
      <c r="E28" s="139" t="s">
        <v>1664</v>
      </c>
      <c r="F28" s="40"/>
      <c r="G28" s="40"/>
      <c r="H28" s="93"/>
      <c r="I28" s="40"/>
      <c r="J28" s="40"/>
      <c r="K28" s="89"/>
    </row>
    <row r="29" spans="1:11" ht="5.85" hidden="1" customHeight="1" x14ac:dyDescent="0.25">
      <c r="A29" s="6"/>
      <c r="B29" s="84"/>
      <c r="C29" s="32"/>
      <c r="D29" s="40"/>
      <c r="E29" s="139"/>
      <c r="F29" s="40"/>
      <c r="G29" s="40"/>
      <c r="H29" s="93"/>
      <c r="I29" s="40"/>
      <c r="J29" s="40"/>
      <c r="K29" s="89"/>
    </row>
    <row r="30" spans="1:11" ht="58.7" hidden="1" customHeight="1" x14ac:dyDescent="0.25">
      <c r="A30" s="6"/>
      <c r="B30" s="84"/>
      <c r="C30" s="32"/>
      <c r="D30" s="40"/>
      <c r="E30" s="209"/>
      <c r="F30" s="210"/>
      <c r="G30" s="210"/>
      <c r="H30" s="210"/>
      <c r="I30" s="211"/>
      <c r="J30" s="40"/>
      <c r="K30" s="89"/>
    </row>
    <row r="31" spans="1:11" ht="10.15" hidden="1" customHeight="1" x14ac:dyDescent="0.25">
      <c r="A31" s="6"/>
      <c r="B31" s="84"/>
      <c r="C31" s="32"/>
      <c r="D31" s="40"/>
      <c r="E31" s="40"/>
      <c r="F31" s="40"/>
      <c r="G31" s="40"/>
      <c r="H31" s="93"/>
      <c r="I31" s="40"/>
      <c r="J31" s="40"/>
      <c r="K31" s="89"/>
    </row>
    <row r="32" spans="1:11" ht="13.7" customHeight="1" x14ac:dyDescent="0.25">
      <c r="A32" s="6"/>
      <c r="B32" s="84"/>
      <c r="C32" s="32"/>
      <c r="D32" s="37" t="s">
        <v>1661</v>
      </c>
      <c r="E32" s="262" t="s">
        <v>618</v>
      </c>
      <c r="F32" s="262"/>
      <c r="G32" s="262"/>
      <c r="H32" s="266" t="s">
        <v>10</v>
      </c>
      <c r="I32" s="266"/>
      <c r="J32" s="40"/>
      <c r="K32" s="89"/>
    </row>
    <row r="33" spans="1:11" ht="3" customHeight="1" x14ac:dyDescent="0.25">
      <c r="A33" s="6"/>
      <c r="B33" s="84"/>
      <c r="C33" s="32"/>
      <c r="D33" s="37"/>
      <c r="E33" s="262"/>
      <c r="F33" s="262"/>
      <c r="G33" s="262"/>
      <c r="H33" s="92"/>
      <c r="I33" s="92"/>
      <c r="J33" s="40"/>
      <c r="K33" s="89"/>
    </row>
    <row r="34" spans="1:11" ht="13.7" customHeight="1" x14ac:dyDescent="0.25">
      <c r="A34" s="6"/>
      <c r="B34" s="84"/>
      <c r="C34" s="32"/>
      <c r="D34" s="40"/>
      <c r="E34" s="262"/>
      <c r="F34" s="262"/>
      <c r="G34" s="262"/>
      <c r="H34" s="267"/>
      <c r="I34" s="268"/>
      <c r="J34" s="40"/>
      <c r="K34" s="89"/>
    </row>
    <row r="35" spans="1:11" ht="3.95" customHeight="1" x14ac:dyDescent="0.2">
      <c r="A35" s="2"/>
      <c r="B35" s="83"/>
      <c r="C35" s="3"/>
      <c r="D35" s="3"/>
      <c r="E35" s="3"/>
      <c r="F35" s="3"/>
      <c r="G35" s="3"/>
      <c r="H35" s="55"/>
      <c r="I35" s="55"/>
      <c r="J35" s="40"/>
      <c r="K35" s="29"/>
    </row>
    <row r="36" spans="1:11" ht="22.7" customHeight="1" x14ac:dyDescent="0.2">
      <c r="A36" s="2"/>
      <c r="B36" s="83"/>
      <c r="C36" s="3"/>
      <c r="D36" s="3"/>
      <c r="E36" s="3"/>
      <c r="F36" s="3"/>
      <c r="G36" s="3"/>
      <c r="H36" s="3"/>
      <c r="I36" s="3"/>
      <c r="J36" s="3"/>
      <c r="K36" s="29"/>
    </row>
    <row r="37" spans="1:11" ht="15" customHeight="1" x14ac:dyDescent="0.2">
      <c r="A37" s="2"/>
      <c r="B37" s="83"/>
      <c r="C37" s="3"/>
      <c r="D37" s="3"/>
      <c r="E37" s="3"/>
      <c r="F37" s="3"/>
      <c r="G37" s="3"/>
      <c r="H37" s="3"/>
      <c r="I37" s="3"/>
      <c r="J37" s="3"/>
      <c r="K37" s="29"/>
    </row>
    <row r="38" spans="1:11" ht="15" customHeight="1" x14ac:dyDescent="0.2">
      <c r="A38" s="2"/>
      <c r="B38" s="83"/>
      <c r="C38" s="3"/>
      <c r="D38" s="3"/>
      <c r="E38" s="3"/>
      <c r="F38" s="3"/>
      <c r="G38" s="3"/>
      <c r="H38" s="3"/>
      <c r="I38" s="3"/>
      <c r="J38" s="3"/>
      <c r="K38" s="29"/>
    </row>
    <row r="39" spans="1:11" ht="15" customHeight="1" x14ac:dyDescent="0.2">
      <c r="A39" s="2"/>
      <c r="B39" s="83"/>
      <c r="C39" s="3"/>
      <c r="D39" s="3"/>
      <c r="E39" s="3"/>
      <c r="F39" s="3"/>
      <c r="G39" s="3"/>
      <c r="H39" s="3"/>
      <c r="I39" s="3"/>
      <c r="J39" s="3"/>
      <c r="K39" s="29"/>
    </row>
    <row r="40" spans="1:11" ht="15" customHeight="1" thickBot="1" x14ac:dyDescent="0.25">
      <c r="A40" s="4"/>
      <c r="B40" s="85"/>
      <c r="C40" s="5"/>
      <c r="D40" s="5"/>
      <c r="E40" s="5"/>
      <c r="F40" s="5"/>
      <c r="G40" s="5"/>
      <c r="H40" s="5"/>
      <c r="I40" s="5"/>
      <c r="J40" s="5"/>
      <c r="K40" s="45"/>
    </row>
    <row r="42" spans="1:11" ht="13.7" customHeight="1" x14ac:dyDescent="0.2"/>
    <row r="45" spans="1:11" x14ac:dyDescent="0.2">
      <c r="F45" s="56"/>
      <c r="G45" s="56"/>
      <c r="H45" s="56"/>
      <c r="I45" s="56"/>
      <c r="J45" s="56"/>
    </row>
    <row r="46" spans="1:11" x14ac:dyDescent="0.2">
      <c r="F46" s="56"/>
      <c r="G46" s="56"/>
      <c r="H46" s="56"/>
      <c r="I46" s="56"/>
      <c r="J46" s="56"/>
    </row>
  </sheetData>
  <sheetProtection algorithmName="SHA-512" hashValue="8nm++pW+eiuBSQ0KNV3tn6fc8q++dz7TnNFsLzpCIy6RBVEeElwdB1gYIql9iBEX2PQg/JjRYS+MOo/UR/25cw==" saltValue="EaJm+ldnARXE/+Z/C8cgUA==" spinCount="100000" sheet="1" objects="1" scenarios="1"/>
  <mergeCells count="7">
    <mergeCell ref="E32:G34"/>
    <mergeCell ref="H13:I13"/>
    <mergeCell ref="H15:I15"/>
    <mergeCell ref="H17:I17"/>
    <mergeCell ref="H34:I34"/>
    <mergeCell ref="H32:I32"/>
    <mergeCell ref="E30:I30"/>
  </mergeCells>
  <dataValidations count="4">
    <dataValidation type="date" allowBlank="1" showErrorMessage="1" errorTitle="Invalid date" error="Date must be a valid date in YYYY-MM-DD format." sqref="H34:J34 H15:J15">
      <formula1>1</formula1>
      <formula2>73051</formula2>
    </dataValidation>
    <dataValidation type="decimal" allowBlank="1" showErrorMessage="1" errorTitle="Invalid Value" error="Value must be a number" sqref="H10">
      <formula1>0</formula1>
      <formula2>900000000</formula2>
    </dataValidation>
    <dataValidation type="textLength" operator="lessThan" allowBlank="1" showErrorMessage="1" errorTitle="Invalid value" error="Maximum length is 255 characters." sqref="G23">
      <formula1>255</formula1>
    </dataValidation>
    <dataValidation type="textLength" operator="lessThanOrEqual" allowBlank="1" showErrorMessage="1" errorTitle="Invalid ice class value" error="Maximum length is 255 characters." sqref="G21">
      <formula1>255</formula1>
    </dataValidation>
  </dataValidations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data!$D$3:$D$43</xm:f>
          </x14:formula1>
          <xm:sqref>H17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14999847407452621"/>
  </sheetPr>
  <dimension ref="A1:T131"/>
  <sheetViews>
    <sheetView zoomScale="85" zoomScaleNormal="85" workbookViewId="0">
      <selection activeCell="B6" sqref="B6"/>
    </sheetView>
  </sheetViews>
  <sheetFormatPr defaultColWidth="8.85546875" defaultRowHeight="15" x14ac:dyDescent="0.25"/>
  <cols>
    <col min="1" max="1" width="12" bestFit="1" customWidth="1"/>
    <col min="2" max="2" width="36.28515625" customWidth="1"/>
    <col min="3" max="3" width="3" customWidth="1"/>
    <col min="4" max="4" width="12" bestFit="1" customWidth="1"/>
    <col min="5" max="5" width="21.42578125" customWidth="1"/>
    <col min="6" max="6" width="3.7109375" customWidth="1"/>
    <col min="7" max="7" width="12" bestFit="1" customWidth="1"/>
    <col min="8" max="8" width="30.85546875" bestFit="1" customWidth="1"/>
    <col min="9" max="9" width="3" customWidth="1"/>
    <col min="10" max="10" width="12" bestFit="1" customWidth="1"/>
    <col min="11" max="11" width="17.5703125" customWidth="1"/>
    <col min="12" max="12" width="3" customWidth="1"/>
    <col min="13" max="13" width="12" bestFit="1" customWidth="1"/>
    <col min="14" max="14" width="23" customWidth="1"/>
    <col min="15" max="15" width="3" customWidth="1"/>
    <col min="16" max="16" width="12" bestFit="1" customWidth="1"/>
    <col min="17" max="17" width="36.85546875" customWidth="1"/>
    <col min="18" max="18" width="3" customWidth="1"/>
    <col min="19" max="19" width="12" bestFit="1" customWidth="1"/>
    <col min="20" max="20" width="26.7109375" bestFit="1" customWidth="1"/>
  </cols>
  <sheetData>
    <row r="1" spans="1:20" ht="15.75" x14ac:dyDescent="0.25">
      <c r="A1" s="131" t="s">
        <v>1621</v>
      </c>
    </row>
    <row r="2" spans="1:20" x14ac:dyDescent="0.25">
      <c r="A2" s="132" t="s">
        <v>1622</v>
      </c>
    </row>
    <row r="4" spans="1:20" s="115" customFormat="1" x14ac:dyDescent="0.25">
      <c r="A4" s="271" t="s">
        <v>1582</v>
      </c>
      <c r="B4" s="271"/>
      <c r="D4" s="271" t="s">
        <v>1575</v>
      </c>
      <c r="E4" s="271"/>
      <c r="F4" s="122"/>
      <c r="G4" s="271" t="s">
        <v>1520</v>
      </c>
      <c r="H4" s="271"/>
      <c r="J4" s="271" t="s">
        <v>1577</v>
      </c>
      <c r="K4" s="271"/>
      <c r="M4" s="271" t="s">
        <v>1581</v>
      </c>
      <c r="N4" s="271"/>
      <c r="P4" s="271" t="s">
        <v>1579</v>
      </c>
      <c r="Q4" s="271"/>
      <c r="S4" s="271" t="s">
        <v>1703</v>
      </c>
      <c r="T4" s="271"/>
    </row>
    <row r="5" spans="1:20" x14ac:dyDescent="0.25">
      <c r="A5" t="s">
        <v>1584</v>
      </c>
      <c r="B5" t="s">
        <v>1585</v>
      </c>
      <c r="D5" t="s">
        <v>1584</v>
      </c>
      <c r="E5" t="s">
        <v>1585</v>
      </c>
      <c r="G5" t="s">
        <v>1584</v>
      </c>
      <c r="H5" t="s">
        <v>1585</v>
      </c>
      <c r="J5" t="s">
        <v>1584</v>
      </c>
      <c r="K5" t="s">
        <v>1585</v>
      </c>
      <c r="M5" t="s">
        <v>1584</v>
      </c>
      <c r="N5" t="s">
        <v>1585</v>
      </c>
      <c r="P5" t="s">
        <v>1584</v>
      </c>
      <c r="Q5" t="s">
        <v>1585</v>
      </c>
      <c r="S5" t="s">
        <v>1584</v>
      </c>
      <c r="T5" t="s">
        <v>1585</v>
      </c>
    </row>
    <row r="6" spans="1:20" x14ac:dyDescent="0.25">
      <c r="A6" t="s">
        <v>1145</v>
      </c>
      <c r="B6" t="s">
        <v>1144</v>
      </c>
      <c r="D6" t="s">
        <v>1219</v>
      </c>
      <c r="E6" t="s">
        <v>1218</v>
      </c>
      <c r="G6" t="s">
        <v>1360</v>
      </c>
      <c r="H6" t="s">
        <v>1359</v>
      </c>
      <c r="J6" t="s">
        <v>1667</v>
      </c>
      <c r="K6" t="s">
        <v>1668</v>
      </c>
      <c r="M6" t="s">
        <v>1012</v>
      </c>
      <c r="N6" t="s">
        <v>1011</v>
      </c>
      <c r="P6" t="s">
        <v>662</v>
      </c>
      <c r="Q6" t="s">
        <v>661</v>
      </c>
      <c r="S6" t="s">
        <v>1677</v>
      </c>
      <c r="T6" t="s">
        <v>1690</v>
      </c>
    </row>
    <row r="7" spans="1:20" x14ac:dyDescent="0.25">
      <c r="A7" t="s">
        <v>1146</v>
      </c>
      <c r="B7" t="s">
        <v>1594</v>
      </c>
      <c r="D7" t="s">
        <v>1233</v>
      </c>
      <c r="E7" t="s">
        <v>1232</v>
      </c>
      <c r="G7" t="s">
        <v>1361</v>
      </c>
      <c r="H7" t="s">
        <v>1595</v>
      </c>
      <c r="J7" t="s">
        <v>1067</v>
      </c>
      <c r="K7" t="s">
        <v>1066</v>
      </c>
      <c r="M7" t="s">
        <v>954</v>
      </c>
      <c r="N7" t="s">
        <v>953</v>
      </c>
      <c r="P7" t="s">
        <v>664</v>
      </c>
      <c r="Q7" t="s">
        <v>663</v>
      </c>
      <c r="S7" t="s">
        <v>1679</v>
      </c>
      <c r="T7" t="s">
        <v>1695</v>
      </c>
    </row>
    <row r="8" spans="1:20" x14ac:dyDescent="0.25">
      <c r="A8" t="s">
        <v>1147</v>
      </c>
      <c r="B8" t="s">
        <v>1596</v>
      </c>
      <c r="D8" t="s">
        <v>1227</v>
      </c>
      <c r="E8" t="s">
        <v>1226</v>
      </c>
      <c r="G8" t="s">
        <v>1363</v>
      </c>
      <c r="H8" t="s">
        <v>1362</v>
      </c>
      <c r="J8" t="s">
        <v>1069</v>
      </c>
      <c r="K8" t="s">
        <v>1068</v>
      </c>
      <c r="M8" t="s">
        <v>958</v>
      </c>
      <c r="N8" t="s">
        <v>957</v>
      </c>
      <c r="P8" t="s">
        <v>666</v>
      </c>
      <c r="Q8" t="s">
        <v>665</v>
      </c>
      <c r="S8" t="s">
        <v>1691</v>
      </c>
      <c r="T8" t="s">
        <v>1692</v>
      </c>
    </row>
    <row r="9" spans="1:20" x14ac:dyDescent="0.25">
      <c r="A9" t="s">
        <v>1175</v>
      </c>
      <c r="B9" t="s">
        <v>1641</v>
      </c>
      <c r="D9" t="s">
        <v>1225</v>
      </c>
      <c r="E9" t="s">
        <v>1224</v>
      </c>
      <c r="G9" t="s">
        <v>1365</v>
      </c>
      <c r="H9" t="s">
        <v>1364</v>
      </c>
      <c r="J9" t="s">
        <v>1071</v>
      </c>
      <c r="K9" t="s">
        <v>1070</v>
      </c>
      <c r="M9" t="s">
        <v>960</v>
      </c>
      <c r="N9" t="s">
        <v>959</v>
      </c>
      <c r="P9" t="s">
        <v>668</v>
      </c>
      <c r="Q9" t="s">
        <v>667</v>
      </c>
      <c r="S9" t="s">
        <v>1683</v>
      </c>
      <c r="T9" t="s">
        <v>1685</v>
      </c>
    </row>
    <row r="10" spans="1:20" x14ac:dyDescent="0.25">
      <c r="A10" t="s">
        <v>1148</v>
      </c>
      <c r="B10" t="s">
        <v>1597</v>
      </c>
      <c r="D10" t="s">
        <v>1235</v>
      </c>
      <c r="E10" t="s">
        <v>1234</v>
      </c>
      <c r="G10" t="s">
        <v>1367</v>
      </c>
      <c r="H10" t="s">
        <v>1366</v>
      </c>
      <c r="J10" t="s">
        <v>1073</v>
      </c>
      <c r="K10" t="s">
        <v>1072</v>
      </c>
      <c r="M10" t="s">
        <v>968</v>
      </c>
      <c r="N10" t="s">
        <v>967</v>
      </c>
      <c r="P10" t="s">
        <v>678</v>
      </c>
      <c r="Q10" t="s">
        <v>677</v>
      </c>
      <c r="S10" t="s">
        <v>1676</v>
      </c>
      <c r="T10" t="s">
        <v>1688</v>
      </c>
    </row>
    <row r="11" spans="1:20" x14ac:dyDescent="0.25">
      <c r="A11" t="s">
        <v>1150</v>
      </c>
      <c r="B11" t="s">
        <v>1149</v>
      </c>
      <c r="D11" t="s">
        <v>1223</v>
      </c>
      <c r="E11" t="s">
        <v>1222</v>
      </c>
      <c r="G11" t="s">
        <v>1369</v>
      </c>
      <c r="H11" t="s">
        <v>1368</v>
      </c>
      <c r="J11" t="s">
        <v>1075</v>
      </c>
      <c r="K11" t="s">
        <v>1074</v>
      </c>
      <c r="M11" t="s">
        <v>972</v>
      </c>
      <c r="N11" t="s">
        <v>971</v>
      </c>
      <c r="P11" t="s">
        <v>676</v>
      </c>
      <c r="Q11" t="s">
        <v>675</v>
      </c>
      <c r="S11" t="s">
        <v>1682</v>
      </c>
      <c r="T11" t="s">
        <v>1701</v>
      </c>
    </row>
    <row r="12" spans="1:20" ht="15" customHeight="1" x14ac:dyDescent="0.25">
      <c r="A12" t="s">
        <v>1151</v>
      </c>
      <c r="B12" t="s">
        <v>1598</v>
      </c>
      <c r="D12" t="s">
        <v>1231</v>
      </c>
      <c r="E12" t="s">
        <v>1230</v>
      </c>
      <c r="G12" t="s">
        <v>1371</v>
      </c>
      <c r="H12" t="s">
        <v>1370</v>
      </c>
      <c r="J12" t="s">
        <v>1077</v>
      </c>
      <c r="K12" t="s">
        <v>1076</v>
      </c>
      <c r="M12" t="s">
        <v>970</v>
      </c>
      <c r="N12" t="s">
        <v>969</v>
      </c>
      <c r="P12" t="s">
        <v>670</v>
      </c>
      <c r="Q12" t="s">
        <v>669</v>
      </c>
      <c r="S12" t="s">
        <v>1680</v>
      </c>
      <c r="T12" t="s">
        <v>1697</v>
      </c>
    </row>
    <row r="13" spans="1:20" x14ac:dyDescent="0.25">
      <c r="A13" t="s">
        <v>1152</v>
      </c>
      <c r="B13" t="s">
        <v>1599</v>
      </c>
      <c r="D13" t="s">
        <v>1310</v>
      </c>
      <c r="E13" t="s">
        <v>1309</v>
      </c>
      <c r="G13" t="s">
        <v>1373</v>
      </c>
      <c r="H13" t="s">
        <v>1372</v>
      </c>
      <c r="J13" t="s">
        <v>1079</v>
      </c>
      <c r="K13" t="s">
        <v>1078</v>
      </c>
      <c r="M13" t="s">
        <v>956</v>
      </c>
      <c r="N13" t="s">
        <v>955</v>
      </c>
      <c r="P13" t="s">
        <v>672</v>
      </c>
      <c r="Q13" t="s">
        <v>671</v>
      </c>
      <c r="S13" t="s">
        <v>1678</v>
      </c>
      <c r="T13" t="s">
        <v>1693</v>
      </c>
    </row>
    <row r="14" spans="1:20" ht="15" customHeight="1" x14ac:dyDescent="0.25">
      <c r="A14" t="s">
        <v>1154</v>
      </c>
      <c r="B14" t="s">
        <v>1153</v>
      </c>
      <c r="D14" t="s">
        <v>1229</v>
      </c>
      <c r="E14" t="s">
        <v>1228</v>
      </c>
      <c r="G14" t="s">
        <v>1375</v>
      </c>
      <c r="H14" t="s">
        <v>1374</v>
      </c>
      <c r="J14" t="s">
        <v>1081</v>
      </c>
      <c r="K14" t="s">
        <v>1080</v>
      </c>
      <c r="M14" t="s">
        <v>966</v>
      </c>
      <c r="N14" t="s">
        <v>965</v>
      </c>
      <c r="P14" t="s">
        <v>686</v>
      </c>
      <c r="Q14" t="s">
        <v>685</v>
      </c>
      <c r="S14" t="s">
        <v>1678</v>
      </c>
      <c r="T14" t="s">
        <v>1694</v>
      </c>
    </row>
    <row r="15" spans="1:20" x14ac:dyDescent="0.25">
      <c r="A15" t="s">
        <v>1156</v>
      </c>
      <c r="B15" t="s">
        <v>1155</v>
      </c>
      <c r="D15" t="s">
        <v>1241</v>
      </c>
      <c r="E15" t="s">
        <v>1240</v>
      </c>
      <c r="G15" t="s">
        <v>1377</v>
      </c>
      <c r="H15" t="s">
        <v>1376</v>
      </c>
      <c r="J15" t="s">
        <v>1083</v>
      </c>
      <c r="K15" t="s">
        <v>1082</v>
      </c>
      <c r="M15" t="s">
        <v>962</v>
      </c>
      <c r="N15" t="s">
        <v>961</v>
      </c>
      <c r="P15" t="s">
        <v>674</v>
      </c>
      <c r="Q15" t="s">
        <v>673</v>
      </c>
      <c r="S15" t="s">
        <v>1681</v>
      </c>
      <c r="T15" t="s">
        <v>1700</v>
      </c>
    </row>
    <row r="16" spans="1:20" x14ac:dyDescent="0.25">
      <c r="A16" t="s">
        <v>1157</v>
      </c>
      <c r="B16" t="s">
        <v>1636</v>
      </c>
      <c r="D16" t="s">
        <v>1237</v>
      </c>
      <c r="E16" t="s">
        <v>1236</v>
      </c>
      <c r="G16" t="s">
        <v>1379</v>
      </c>
      <c r="H16" t="s">
        <v>1378</v>
      </c>
      <c r="J16" t="s">
        <v>1085</v>
      </c>
      <c r="K16" t="s">
        <v>1084</v>
      </c>
      <c r="M16" t="s">
        <v>980</v>
      </c>
      <c r="N16" t="s">
        <v>979</v>
      </c>
      <c r="P16" t="s">
        <v>680</v>
      </c>
      <c r="Q16" t="s">
        <v>679</v>
      </c>
      <c r="S16" t="s">
        <v>1682</v>
      </c>
      <c r="T16" t="s">
        <v>1702</v>
      </c>
    </row>
    <row r="17" spans="1:20" ht="15" customHeight="1" x14ac:dyDescent="0.25">
      <c r="A17" t="s">
        <v>1171</v>
      </c>
      <c r="B17" t="s">
        <v>1640</v>
      </c>
      <c r="D17" t="s">
        <v>1243</v>
      </c>
      <c r="E17" t="s">
        <v>1242</v>
      </c>
      <c r="G17" t="s">
        <v>1381</v>
      </c>
      <c r="H17" t="s">
        <v>1380</v>
      </c>
      <c r="J17" t="s">
        <v>1087</v>
      </c>
      <c r="K17" t="s">
        <v>1086</v>
      </c>
      <c r="M17" t="s">
        <v>988</v>
      </c>
      <c r="N17" t="s">
        <v>987</v>
      </c>
      <c r="P17" t="s">
        <v>682</v>
      </c>
      <c r="Q17" t="s">
        <v>681</v>
      </c>
      <c r="S17" t="s">
        <v>1683</v>
      </c>
      <c r="T17" t="s">
        <v>1684</v>
      </c>
    </row>
    <row r="18" spans="1:20" x14ac:dyDescent="0.25">
      <c r="A18" t="s">
        <v>1159</v>
      </c>
      <c r="B18" t="s">
        <v>1158</v>
      </c>
      <c r="D18" t="s">
        <v>1245</v>
      </c>
      <c r="E18" t="s">
        <v>1244</v>
      </c>
      <c r="G18" t="s">
        <v>1383</v>
      </c>
      <c r="H18" t="s">
        <v>1382</v>
      </c>
      <c r="J18" t="s">
        <v>1089</v>
      </c>
      <c r="K18" t="s">
        <v>1088</v>
      </c>
      <c r="M18" t="s">
        <v>992</v>
      </c>
      <c r="N18" t="s">
        <v>991</v>
      </c>
      <c r="P18" t="s">
        <v>688</v>
      </c>
      <c r="Q18" t="s">
        <v>687</v>
      </c>
      <c r="S18" t="s">
        <v>1673</v>
      </c>
      <c r="T18" t="s">
        <v>1686</v>
      </c>
    </row>
    <row r="19" spans="1:20" x14ac:dyDescent="0.25">
      <c r="A19" t="s">
        <v>1163</v>
      </c>
      <c r="B19" t="s">
        <v>1162</v>
      </c>
      <c r="D19" t="s">
        <v>1239</v>
      </c>
      <c r="E19" t="s">
        <v>1238</v>
      </c>
      <c r="G19" t="s">
        <v>1385</v>
      </c>
      <c r="H19" t="s">
        <v>1384</v>
      </c>
      <c r="J19" t="s">
        <v>1091</v>
      </c>
      <c r="K19" t="s">
        <v>1090</v>
      </c>
      <c r="M19" t="s">
        <v>984</v>
      </c>
      <c r="N19" t="s">
        <v>983</v>
      </c>
      <c r="P19" t="s">
        <v>690</v>
      </c>
      <c r="Q19" t="s">
        <v>689</v>
      </c>
      <c r="S19" t="s">
        <v>1672</v>
      </c>
      <c r="T19" t="s">
        <v>1669</v>
      </c>
    </row>
    <row r="20" spans="1:20" x14ac:dyDescent="0.25">
      <c r="A20" t="s">
        <v>1165</v>
      </c>
      <c r="B20" t="s">
        <v>1164</v>
      </c>
      <c r="D20" t="s">
        <v>1247</v>
      </c>
      <c r="E20" t="s">
        <v>1246</v>
      </c>
      <c r="G20" t="s">
        <v>1387</v>
      </c>
      <c r="H20" t="s">
        <v>1386</v>
      </c>
      <c r="J20" t="s">
        <v>1100</v>
      </c>
      <c r="K20" t="s">
        <v>1099</v>
      </c>
      <c r="M20" t="s">
        <v>976</v>
      </c>
      <c r="N20" t="s">
        <v>975</v>
      </c>
      <c r="P20" t="s">
        <v>698</v>
      </c>
      <c r="Q20" t="s">
        <v>697</v>
      </c>
      <c r="S20" t="s">
        <v>1679</v>
      </c>
      <c r="T20" t="s">
        <v>1696</v>
      </c>
    </row>
    <row r="21" spans="1:20" x14ac:dyDescent="0.25">
      <c r="A21" t="s">
        <v>1167</v>
      </c>
      <c r="B21" t="s">
        <v>1166</v>
      </c>
      <c r="D21" t="s">
        <v>1249</v>
      </c>
      <c r="E21" t="s">
        <v>1248</v>
      </c>
      <c r="G21" t="s">
        <v>1389</v>
      </c>
      <c r="H21" t="s">
        <v>1388</v>
      </c>
      <c r="J21" t="s">
        <v>1094</v>
      </c>
      <c r="K21" t="s">
        <v>1093</v>
      </c>
      <c r="M21" t="s">
        <v>974</v>
      </c>
      <c r="N21" t="s">
        <v>973</v>
      </c>
      <c r="P21" t="s">
        <v>704</v>
      </c>
      <c r="Q21" t="s">
        <v>703</v>
      </c>
      <c r="S21" t="s">
        <v>1676</v>
      </c>
      <c r="T21" t="s">
        <v>1689</v>
      </c>
    </row>
    <row r="22" spans="1:20" x14ac:dyDescent="0.25">
      <c r="A22" t="s">
        <v>1169</v>
      </c>
      <c r="B22" t="s">
        <v>1168</v>
      </c>
      <c r="D22" t="s">
        <v>1251</v>
      </c>
      <c r="E22" t="s">
        <v>1250</v>
      </c>
      <c r="G22" t="s">
        <v>1391</v>
      </c>
      <c r="H22" t="s">
        <v>1390</v>
      </c>
      <c r="J22" t="s">
        <v>1096</v>
      </c>
      <c r="K22" t="s">
        <v>1095</v>
      </c>
      <c r="M22" t="s">
        <v>986</v>
      </c>
      <c r="N22" t="s">
        <v>985</v>
      </c>
      <c r="P22" t="s">
        <v>696</v>
      </c>
      <c r="Q22" t="s">
        <v>695</v>
      </c>
      <c r="S22" t="s">
        <v>1680</v>
      </c>
      <c r="T22" t="s">
        <v>1698</v>
      </c>
    </row>
    <row r="23" spans="1:20" x14ac:dyDescent="0.25">
      <c r="A23" t="s">
        <v>1171</v>
      </c>
      <c r="B23" t="s">
        <v>1639</v>
      </c>
      <c r="D23" t="s">
        <v>1253</v>
      </c>
      <c r="E23" t="s">
        <v>1252</v>
      </c>
      <c r="G23" t="s">
        <v>1392</v>
      </c>
      <c r="H23" t="s">
        <v>1600</v>
      </c>
      <c r="J23" t="s">
        <v>1098</v>
      </c>
      <c r="K23" t="s">
        <v>1097</v>
      </c>
      <c r="M23" t="s">
        <v>996</v>
      </c>
      <c r="N23" t="s">
        <v>995</v>
      </c>
      <c r="P23" t="s">
        <v>700</v>
      </c>
      <c r="Q23" t="s">
        <v>699</v>
      </c>
      <c r="S23" t="s">
        <v>1681</v>
      </c>
      <c r="T23" t="s">
        <v>1699</v>
      </c>
    </row>
    <row r="24" spans="1:20" x14ac:dyDescent="0.25">
      <c r="A24" t="s">
        <v>1163</v>
      </c>
      <c r="B24" t="s">
        <v>1637</v>
      </c>
      <c r="D24" t="s">
        <v>1255</v>
      </c>
      <c r="E24" t="s">
        <v>1254</v>
      </c>
      <c r="G24" t="s">
        <v>1394</v>
      </c>
      <c r="H24" t="s">
        <v>1393</v>
      </c>
      <c r="J24" t="s">
        <v>1102</v>
      </c>
      <c r="K24" t="s">
        <v>1101</v>
      </c>
      <c r="M24" t="s">
        <v>998</v>
      </c>
      <c r="N24" t="s">
        <v>997</v>
      </c>
      <c r="P24" t="s">
        <v>706</v>
      </c>
      <c r="Q24" t="s">
        <v>705</v>
      </c>
      <c r="S24" t="s">
        <v>1673</v>
      </c>
      <c r="T24" t="s">
        <v>1687</v>
      </c>
    </row>
    <row r="25" spans="1:20" x14ac:dyDescent="0.25">
      <c r="A25" t="s">
        <v>1173</v>
      </c>
      <c r="B25" t="s">
        <v>1172</v>
      </c>
      <c r="D25" t="s">
        <v>1259</v>
      </c>
      <c r="E25" t="s">
        <v>1258</v>
      </c>
      <c r="G25" t="s">
        <v>1396</v>
      </c>
      <c r="H25" t="s">
        <v>1395</v>
      </c>
      <c r="J25" t="s">
        <v>1104</v>
      </c>
      <c r="K25" t="s">
        <v>1103</v>
      </c>
      <c r="M25" t="s">
        <v>1000</v>
      </c>
      <c r="N25" t="s">
        <v>999</v>
      </c>
      <c r="P25" t="s">
        <v>900</v>
      </c>
      <c r="Q25" t="s">
        <v>899</v>
      </c>
      <c r="S25" t="s">
        <v>1674</v>
      </c>
      <c r="T25" t="s">
        <v>1670</v>
      </c>
    </row>
    <row r="26" spans="1:20" x14ac:dyDescent="0.25">
      <c r="A26" t="s">
        <v>1175</v>
      </c>
      <c r="B26" t="s">
        <v>1174</v>
      </c>
      <c r="D26" t="s">
        <v>1322</v>
      </c>
      <c r="E26" t="s">
        <v>1321</v>
      </c>
      <c r="G26" t="s">
        <v>1398</v>
      </c>
      <c r="H26" t="s">
        <v>1397</v>
      </c>
      <c r="J26" t="s">
        <v>1106</v>
      </c>
      <c r="K26" t="s">
        <v>1105</v>
      </c>
      <c r="M26" t="s">
        <v>1002</v>
      </c>
      <c r="N26" t="s">
        <v>1001</v>
      </c>
      <c r="P26" t="s">
        <v>714</v>
      </c>
      <c r="Q26" t="s">
        <v>713</v>
      </c>
      <c r="S26" t="s">
        <v>1675</v>
      </c>
      <c r="T26" t="s">
        <v>1671</v>
      </c>
    </row>
    <row r="27" spans="1:20" x14ac:dyDescent="0.25">
      <c r="A27" t="s">
        <v>1157</v>
      </c>
      <c r="B27" t="s">
        <v>1638</v>
      </c>
      <c r="D27" t="s">
        <v>1262</v>
      </c>
      <c r="E27" t="s">
        <v>1261</v>
      </c>
      <c r="G27" t="s">
        <v>1400</v>
      </c>
      <c r="H27" t="s">
        <v>1399</v>
      </c>
      <c r="J27" t="s">
        <v>1108</v>
      </c>
      <c r="K27" t="s">
        <v>1107</v>
      </c>
      <c r="M27" t="s">
        <v>1004</v>
      </c>
      <c r="N27" t="s">
        <v>1003</v>
      </c>
      <c r="P27" t="s">
        <v>708</v>
      </c>
      <c r="Q27" t="s">
        <v>707</v>
      </c>
    </row>
    <row r="28" spans="1:20" x14ac:dyDescent="0.25">
      <c r="A28" t="s">
        <v>1176</v>
      </c>
      <c r="B28" t="s">
        <v>1601</v>
      </c>
      <c r="D28" t="s">
        <v>1268</v>
      </c>
      <c r="E28" t="s">
        <v>1267</v>
      </c>
      <c r="G28" t="s">
        <v>1402</v>
      </c>
      <c r="H28" t="s">
        <v>1401</v>
      </c>
      <c r="J28" t="s">
        <v>1110</v>
      </c>
      <c r="K28" t="s">
        <v>1109</v>
      </c>
      <c r="M28" t="s">
        <v>1008</v>
      </c>
      <c r="N28" t="s">
        <v>1007</v>
      </c>
      <c r="P28" t="s">
        <v>710</v>
      </c>
      <c r="Q28" t="s">
        <v>709</v>
      </c>
    </row>
    <row r="29" spans="1:20" x14ac:dyDescent="0.25">
      <c r="A29" t="s">
        <v>1178</v>
      </c>
      <c r="B29" t="s">
        <v>1177</v>
      </c>
      <c r="D29" t="s">
        <v>1271</v>
      </c>
      <c r="E29" t="s">
        <v>1092</v>
      </c>
      <c r="G29" t="s">
        <v>1404</v>
      </c>
      <c r="H29" t="s">
        <v>1403</v>
      </c>
      <c r="J29" t="s">
        <v>1112</v>
      </c>
      <c r="K29" t="s">
        <v>1111</v>
      </c>
      <c r="M29" t="s">
        <v>1006</v>
      </c>
      <c r="N29" t="s">
        <v>1005</v>
      </c>
      <c r="P29" t="s">
        <v>716</v>
      </c>
      <c r="Q29" t="s">
        <v>715</v>
      </c>
    </row>
    <row r="30" spans="1:20" x14ac:dyDescent="0.25">
      <c r="D30" t="s">
        <v>1273</v>
      </c>
      <c r="E30" t="s">
        <v>1272</v>
      </c>
      <c r="G30" t="s">
        <v>1406</v>
      </c>
      <c r="H30" t="s">
        <v>1405</v>
      </c>
      <c r="J30" t="s">
        <v>1120</v>
      </c>
      <c r="K30" t="s">
        <v>1119</v>
      </c>
      <c r="M30" t="s">
        <v>1010</v>
      </c>
      <c r="N30" t="s">
        <v>1009</v>
      </c>
      <c r="P30" t="s">
        <v>718</v>
      </c>
      <c r="Q30" t="s">
        <v>717</v>
      </c>
    </row>
    <row r="31" spans="1:20" x14ac:dyDescent="0.25">
      <c r="A31" s="271" t="s">
        <v>1576</v>
      </c>
      <c r="B31" s="271"/>
      <c r="D31" t="s">
        <v>1277</v>
      </c>
      <c r="E31" t="s">
        <v>1276</v>
      </c>
      <c r="G31" t="s">
        <v>1408</v>
      </c>
      <c r="H31" t="s">
        <v>1407</v>
      </c>
      <c r="J31" t="s">
        <v>1114</v>
      </c>
      <c r="K31" t="s">
        <v>1113</v>
      </c>
      <c r="M31" t="s">
        <v>1020</v>
      </c>
      <c r="N31" t="s">
        <v>1019</v>
      </c>
      <c r="P31" t="s">
        <v>720</v>
      </c>
      <c r="Q31" t="s">
        <v>719</v>
      </c>
    </row>
    <row r="32" spans="1:20" x14ac:dyDescent="0.25">
      <c r="A32" t="s">
        <v>1584</v>
      </c>
      <c r="B32" t="s">
        <v>1585</v>
      </c>
      <c r="D32" t="s">
        <v>1275</v>
      </c>
      <c r="E32" t="s">
        <v>1274</v>
      </c>
      <c r="G32" t="s">
        <v>1410</v>
      </c>
      <c r="H32" t="s">
        <v>1409</v>
      </c>
      <c r="J32" t="s">
        <v>1122</v>
      </c>
      <c r="K32" t="s">
        <v>1121</v>
      </c>
      <c r="M32" t="s">
        <v>1016</v>
      </c>
      <c r="N32" t="s">
        <v>1015</v>
      </c>
      <c r="P32" t="s">
        <v>726</v>
      </c>
      <c r="Q32" t="s">
        <v>725</v>
      </c>
    </row>
    <row r="33" spans="1:17" x14ac:dyDescent="0.25">
      <c r="A33" t="s">
        <v>1179</v>
      </c>
      <c r="B33" t="s">
        <v>1602</v>
      </c>
      <c r="D33" t="s">
        <v>1279</v>
      </c>
      <c r="E33" t="s">
        <v>1278</v>
      </c>
      <c r="G33" t="s">
        <v>1412</v>
      </c>
      <c r="H33" t="s">
        <v>1411</v>
      </c>
      <c r="J33" t="s">
        <v>1126</v>
      </c>
      <c r="K33" t="s">
        <v>1125</v>
      </c>
      <c r="M33" t="s">
        <v>1018</v>
      </c>
      <c r="N33" t="s">
        <v>1017</v>
      </c>
      <c r="P33" t="s">
        <v>728</v>
      </c>
      <c r="Q33" t="s">
        <v>727</v>
      </c>
    </row>
    <row r="34" spans="1:17" ht="16.899999999999999" customHeight="1" x14ac:dyDescent="0.25">
      <c r="A34" t="s">
        <v>1180</v>
      </c>
      <c r="B34" t="s">
        <v>1619</v>
      </c>
      <c r="D34" t="s">
        <v>1283</v>
      </c>
      <c r="E34" t="s">
        <v>1282</v>
      </c>
      <c r="G34" t="s">
        <v>1414</v>
      </c>
      <c r="H34" t="s">
        <v>1413</v>
      </c>
      <c r="J34" t="s">
        <v>1116</v>
      </c>
      <c r="K34" t="s">
        <v>1115</v>
      </c>
      <c r="M34" t="s">
        <v>1014</v>
      </c>
      <c r="N34" t="s">
        <v>1013</v>
      </c>
      <c r="P34" t="s">
        <v>730</v>
      </c>
      <c r="Q34" t="s">
        <v>729</v>
      </c>
    </row>
    <row r="35" spans="1:17" x14ac:dyDescent="0.25">
      <c r="A35" t="s">
        <v>1194</v>
      </c>
      <c r="B35" t="s">
        <v>1652</v>
      </c>
      <c r="D35" t="s">
        <v>1281</v>
      </c>
      <c r="E35" t="s">
        <v>1280</v>
      </c>
      <c r="G35" t="s">
        <v>1416</v>
      </c>
      <c r="H35" t="s">
        <v>1415</v>
      </c>
      <c r="J35" t="s">
        <v>1118</v>
      </c>
      <c r="K35" t="s">
        <v>1117</v>
      </c>
      <c r="M35" t="s">
        <v>1022</v>
      </c>
      <c r="N35" t="s">
        <v>1021</v>
      </c>
      <c r="P35" t="s">
        <v>724</v>
      </c>
      <c r="Q35" t="s">
        <v>723</v>
      </c>
    </row>
    <row r="36" spans="1:17" x14ac:dyDescent="0.25">
      <c r="A36" t="s">
        <v>1181</v>
      </c>
      <c r="B36" t="s">
        <v>1603</v>
      </c>
      <c r="D36" t="s">
        <v>1287</v>
      </c>
      <c r="E36" t="s">
        <v>1286</v>
      </c>
      <c r="G36" t="s">
        <v>1418</v>
      </c>
      <c r="H36" t="s">
        <v>1417</v>
      </c>
      <c r="J36" t="s">
        <v>1128</v>
      </c>
      <c r="K36" t="s">
        <v>1127</v>
      </c>
      <c r="M36" t="s">
        <v>1028</v>
      </c>
      <c r="N36" t="s">
        <v>1027</v>
      </c>
      <c r="P36" t="s">
        <v>738</v>
      </c>
      <c r="Q36" t="s">
        <v>737</v>
      </c>
    </row>
    <row r="37" spans="1:17" x14ac:dyDescent="0.25">
      <c r="A37" t="s">
        <v>1182</v>
      </c>
      <c r="B37" t="s">
        <v>1604</v>
      </c>
      <c r="D37" t="s">
        <v>1285</v>
      </c>
      <c r="E37" t="s">
        <v>1284</v>
      </c>
      <c r="G37" t="s">
        <v>1420</v>
      </c>
      <c r="H37" t="s">
        <v>1419</v>
      </c>
      <c r="J37" t="s">
        <v>1135</v>
      </c>
      <c r="K37" t="s">
        <v>1134</v>
      </c>
      <c r="M37" t="s">
        <v>1026</v>
      </c>
      <c r="N37" t="s">
        <v>1025</v>
      </c>
      <c r="P37" t="s">
        <v>732</v>
      </c>
      <c r="Q37" t="s">
        <v>731</v>
      </c>
    </row>
    <row r="38" spans="1:17" x14ac:dyDescent="0.25">
      <c r="A38" t="s">
        <v>1183</v>
      </c>
      <c r="B38" t="s">
        <v>1605</v>
      </c>
      <c r="D38" t="s">
        <v>1289</v>
      </c>
      <c r="E38" t="s">
        <v>1288</v>
      </c>
      <c r="G38" t="s">
        <v>1422</v>
      </c>
      <c r="H38" t="s">
        <v>1421</v>
      </c>
      <c r="J38" t="s">
        <v>1133</v>
      </c>
      <c r="K38" t="s">
        <v>1132</v>
      </c>
      <c r="M38" t="s">
        <v>1030</v>
      </c>
      <c r="N38" t="s">
        <v>1029</v>
      </c>
      <c r="P38" t="s">
        <v>734</v>
      </c>
      <c r="Q38" t="s">
        <v>733</v>
      </c>
    </row>
    <row r="39" spans="1:17" x14ac:dyDescent="0.25">
      <c r="A39" t="s">
        <v>1184</v>
      </c>
      <c r="B39" t="s">
        <v>1606</v>
      </c>
      <c r="D39" t="s">
        <v>1291</v>
      </c>
      <c r="E39" t="s">
        <v>1290</v>
      </c>
      <c r="G39" t="s">
        <v>1423</v>
      </c>
      <c r="H39" t="s">
        <v>1611</v>
      </c>
      <c r="J39" t="s">
        <v>1137</v>
      </c>
      <c r="K39" t="s">
        <v>1136</v>
      </c>
      <c r="M39" t="s">
        <v>952</v>
      </c>
      <c r="N39" t="s">
        <v>951</v>
      </c>
      <c r="P39" t="s">
        <v>740</v>
      </c>
      <c r="Q39" t="s">
        <v>739</v>
      </c>
    </row>
    <row r="40" spans="1:17" x14ac:dyDescent="0.25">
      <c r="A40" t="s">
        <v>1185</v>
      </c>
      <c r="B40" t="s">
        <v>1607</v>
      </c>
      <c r="D40" t="s">
        <v>1293</v>
      </c>
      <c r="E40" t="s">
        <v>1292</v>
      </c>
      <c r="G40" t="s">
        <v>1425</v>
      </c>
      <c r="H40" t="s">
        <v>1424</v>
      </c>
      <c r="J40" t="s">
        <v>1140</v>
      </c>
      <c r="K40" t="s">
        <v>1139</v>
      </c>
      <c r="M40" t="s">
        <v>982</v>
      </c>
      <c r="N40" t="s">
        <v>981</v>
      </c>
      <c r="P40" t="s">
        <v>752</v>
      </c>
      <c r="Q40" t="s">
        <v>751</v>
      </c>
    </row>
    <row r="41" spans="1:17" x14ac:dyDescent="0.25">
      <c r="A41" t="s">
        <v>1186</v>
      </c>
      <c r="B41" t="s">
        <v>1608</v>
      </c>
      <c r="D41" t="s">
        <v>1295</v>
      </c>
      <c r="E41" t="s">
        <v>1294</v>
      </c>
      <c r="G41" t="s">
        <v>1427</v>
      </c>
      <c r="H41" t="s">
        <v>1426</v>
      </c>
      <c r="J41" t="s">
        <v>1131</v>
      </c>
      <c r="K41" t="s">
        <v>942</v>
      </c>
      <c r="M41" t="s">
        <v>1034</v>
      </c>
      <c r="N41" t="s">
        <v>1033</v>
      </c>
      <c r="P41" t="s">
        <v>746</v>
      </c>
      <c r="Q41" t="s">
        <v>745</v>
      </c>
    </row>
    <row r="42" spans="1:17" x14ac:dyDescent="0.25">
      <c r="A42" t="s">
        <v>1187</v>
      </c>
      <c r="B42" t="s">
        <v>1609</v>
      </c>
      <c r="D42" t="s">
        <v>1296</v>
      </c>
      <c r="E42" t="s">
        <v>915</v>
      </c>
      <c r="G42" t="s">
        <v>1429</v>
      </c>
      <c r="H42" t="s">
        <v>1428</v>
      </c>
      <c r="J42" t="s">
        <v>1143</v>
      </c>
      <c r="K42" t="s">
        <v>1142</v>
      </c>
      <c r="M42" t="s">
        <v>1036</v>
      </c>
      <c r="N42" t="s">
        <v>1035</v>
      </c>
      <c r="P42" t="s">
        <v>748</v>
      </c>
      <c r="Q42" t="s">
        <v>747</v>
      </c>
    </row>
    <row r="43" spans="1:17" x14ac:dyDescent="0.25">
      <c r="A43" t="s">
        <v>1188</v>
      </c>
      <c r="B43" t="s">
        <v>1620</v>
      </c>
      <c r="D43" t="s">
        <v>1316</v>
      </c>
      <c r="E43" t="s">
        <v>1315</v>
      </c>
      <c r="G43" t="s">
        <v>1431</v>
      </c>
      <c r="H43" t="s">
        <v>1430</v>
      </c>
      <c r="J43" t="s">
        <v>1130</v>
      </c>
      <c r="K43" t="s">
        <v>1129</v>
      </c>
      <c r="M43" t="s">
        <v>1040</v>
      </c>
      <c r="N43" t="s">
        <v>1039</v>
      </c>
      <c r="P43" t="s">
        <v>754</v>
      </c>
      <c r="Q43" t="s">
        <v>753</v>
      </c>
    </row>
    <row r="44" spans="1:17" x14ac:dyDescent="0.25">
      <c r="A44" t="s">
        <v>1189</v>
      </c>
      <c r="B44" t="s">
        <v>1610</v>
      </c>
      <c r="D44" t="s">
        <v>1298</v>
      </c>
      <c r="E44" t="s">
        <v>1297</v>
      </c>
      <c r="G44" t="s">
        <v>1433</v>
      </c>
      <c r="H44" t="s">
        <v>1432</v>
      </c>
      <c r="M44" t="s">
        <v>1044</v>
      </c>
      <c r="N44" t="s">
        <v>1043</v>
      </c>
      <c r="P44" t="s">
        <v>756</v>
      </c>
      <c r="Q44" t="s">
        <v>755</v>
      </c>
    </row>
    <row r="45" spans="1:17" x14ac:dyDescent="0.25">
      <c r="A45" t="s">
        <v>1191</v>
      </c>
      <c r="B45" t="s">
        <v>1190</v>
      </c>
      <c r="D45" t="s">
        <v>1300</v>
      </c>
      <c r="E45" t="s">
        <v>1299</v>
      </c>
      <c r="G45" t="s">
        <v>1435</v>
      </c>
      <c r="H45" t="s">
        <v>1434</v>
      </c>
      <c r="J45" s="271" t="s">
        <v>1580</v>
      </c>
      <c r="K45" s="271"/>
      <c r="M45" t="s">
        <v>1050</v>
      </c>
      <c r="N45" t="s">
        <v>1049</v>
      </c>
      <c r="P45" t="s">
        <v>788</v>
      </c>
      <c r="Q45" t="s">
        <v>787</v>
      </c>
    </row>
    <row r="46" spans="1:17" x14ac:dyDescent="0.25">
      <c r="A46" t="s">
        <v>1193</v>
      </c>
      <c r="B46" t="s">
        <v>1192</v>
      </c>
      <c r="D46" t="s">
        <v>1306</v>
      </c>
      <c r="E46" t="s">
        <v>1305</v>
      </c>
      <c r="G46" t="s">
        <v>1437</v>
      </c>
      <c r="H46" t="s">
        <v>1436</v>
      </c>
      <c r="J46" t="s">
        <v>1584</v>
      </c>
      <c r="K46" t="s">
        <v>1585</v>
      </c>
      <c r="M46" t="s">
        <v>1046</v>
      </c>
      <c r="N46" t="s">
        <v>1045</v>
      </c>
      <c r="P46" t="s">
        <v>758</v>
      </c>
      <c r="Q46" t="s">
        <v>757</v>
      </c>
    </row>
    <row r="47" spans="1:17" x14ac:dyDescent="0.25">
      <c r="A47" t="s">
        <v>1194</v>
      </c>
      <c r="B47" t="s">
        <v>1612</v>
      </c>
      <c r="D47" t="s">
        <v>1312</v>
      </c>
      <c r="E47" t="s">
        <v>1311</v>
      </c>
      <c r="G47" t="s">
        <v>1439</v>
      </c>
      <c r="H47" t="s">
        <v>1438</v>
      </c>
      <c r="J47" t="s">
        <v>919</v>
      </c>
      <c r="K47" t="s">
        <v>918</v>
      </c>
      <c r="M47" t="s">
        <v>1048</v>
      </c>
      <c r="N47" t="s">
        <v>1047</v>
      </c>
      <c r="P47" t="s">
        <v>760</v>
      </c>
      <c r="Q47" t="s">
        <v>759</v>
      </c>
    </row>
    <row r="48" spans="1:17" x14ac:dyDescent="0.25">
      <c r="A48" t="s">
        <v>1195</v>
      </c>
      <c r="B48" t="s">
        <v>1613</v>
      </c>
      <c r="D48" t="s">
        <v>1314</v>
      </c>
      <c r="E48" t="s">
        <v>1313</v>
      </c>
      <c r="G48" t="s">
        <v>1441</v>
      </c>
      <c r="H48" t="s">
        <v>1440</v>
      </c>
      <c r="J48" t="s">
        <v>921</v>
      </c>
      <c r="K48" t="s">
        <v>920</v>
      </c>
      <c r="M48" t="s">
        <v>1052</v>
      </c>
      <c r="N48" t="s">
        <v>1051</v>
      </c>
      <c r="P48" t="s">
        <v>766</v>
      </c>
      <c r="Q48" t="s">
        <v>765</v>
      </c>
    </row>
    <row r="49" spans="1:17" x14ac:dyDescent="0.25">
      <c r="A49" t="s">
        <v>1197</v>
      </c>
      <c r="B49" t="s">
        <v>1196</v>
      </c>
      <c r="D49" t="s">
        <v>1308</v>
      </c>
      <c r="E49" t="s">
        <v>1307</v>
      </c>
      <c r="G49" t="s">
        <v>1443</v>
      </c>
      <c r="H49" t="s">
        <v>1442</v>
      </c>
      <c r="J49" t="s">
        <v>923</v>
      </c>
      <c r="K49" t="s">
        <v>922</v>
      </c>
      <c r="M49" t="s">
        <v>1054</v>
      </c>
      <c r="N49" t="s">
        <v>1053</v>
      </c>
      <c r="P49" t="s">
        <v>762</v>
      </c>
      <c r="Q49" t="s">
        <v>761</v>
      </c>
    </row>
    <row r="50" spans="1:17" x14ac:dyDescent="0.25">
      <c r="A50" t="s">
        <v>1186</v>
      </c>
      <c r="B50" t="s">
        <v>1647</v>
      </c>
      <c r="D50" t="s">
        <v>1320</v>
      </c>
      <c r="E50" t="s">
        <v>1319</v>
      </c>
      <c r="G50" t="s">
        <v>1445</v>
      </c>
      <c r="H50" t="s">
        <v>1444</v>
      </c>
      <c r="J50" t="s">
        <v>925</v>
      </c>
      <c r="K50" t="s">
        <v>924</v>
      </c>
      <c r="M50" t="s">
        <v>1056</v>
      </c>
      <c r="N50" t="s">
        <v>1055</v>
      </c>
      <c r="P50" t="s">
        <v>770</v>
      </c>
      <c r="Q50" t="s">
        <v>769</v>
      </c>
    </row>
    <row r="51" spans="1:17" x14ac:dyDescent="0.25">
      <c r="A51" t="s">
        <v>1184</v>
      </c>
      <c r="B51" t="s">
        <v>1645</v>
      </c>
      <c r="D51" t="s">
        <v>1302</v>
      </c>
      <c r="E51" t="s">
        <v>1301</v>
      </c>
      <c r="G51" t="s">
        <v>1447</v>
      </c>
      <c r="H51" t="s">
        <v>1446</v>
      </c>
      <c r="J51" t="s">
        <v>912</v>
      </c>
      <c r="K51" t="s">
        <v>911</v>
      </c>
      <c r="M51" t="s">
        <v>1058</v>
      </c>
      <c r="N51" t="s">
        <v>1057</v>
      </c>
      <c r="P51" t="s">
        <v>774</v>
      </c>
      <c r="Q51" t="s">
        <v>773</v>
      </c>
    </row>
    <row r="52" spans="1:17" x14ac:dyDescent="0.25">
      <c r="A52" t="s">
        <v>1179</v>
      </c>
      <c r="B52" t="s">
        <v>1650</v>
      </c>
      <c r="D52" t="s">
        <v>1318</v>
      </c>
      <c r="E52" t="s">
        <v>1317</v>
      </c>
      <c r="G52" t="s">
        <v>1449</v>
      </c>
      <c r="H52" t="s">
        <v>1448</v>
      </c>
      <c r="J52" t="s">
        <v>931</v>
      </c>
      <c r="K52" t="s">
        <v>930</v>
      </c>
      <c r="M52" t="s">
        <v>1061</v>
      </c>
      <c r="N52" t="s">
        <v>1060</v>
      </c>
      <c r="P52" t="s">
        <v>768</v>
      </c>
      <c r="Q52" t="s">
        <v>767</v>
      </c>
    </row>
    <row r="53" spans="1:17" x14ac:dyDescent="0.25">
      <c r="A53" t="s">
        <v>1199</v>
      </c>
      <c r="B53" t="s">
        <v>1198</v>
      </c>
      <c r="D53" t="s">
        <v>1324</v>
      </c>
      <c r="E53" t="s">
        <v>1323</v>
      </c>
      <c r="G53" t="s">
        <v>1451</v>
      </c>
      <c r="H53" t="s">
        <v>1450</v>
      </c>
      <c r="J53" t="s">
        <v>933</v>
      </c>
      <c r="K53" t="s">
        <v>932</v>
      </c>
      <c r="M53" t="s">
        <v>1063</v>
      </c>
      <c r="N53" t="s">
        <v>1062</v>
      </c>
      <c r="P53" t="s">
        <v>776</v>
      </c>
      <c r="Q53" t="s">
        <v>775</v>
      </c>
    </row>
    <row r="54" spans="1:17" x14ac:dyDescent="0.25">
      <c r="A54" t="s">
        <v>1211</v>
      </c>
      <c r="B54" t="s">
        <v>1655</v>
      </c>
      <c r="D54" t="s">
        <v>1330</v>
      </c>
      <c r="E54" t="s">
        <v>1329</v>
      </c>
      <c r="G54" t="s">
        <v>1453</v>
      </c>
      <c r="H54" t="s">
        <v>1452</v>
      </c>
      <c r="J54" t="s">
        <v>927</v>
      </c>
      <c r="K54" t="s">
        <v>926</v>
      </c>
      <c r="M54" t="s">
        <v>964</v>
      </c>
      <c r="N54" t="s">
        <v>963</v>
      </c>
      <c r="P54" t="s">
        <v>784</v>
      </c>
      <c r="Q54" t="s">
        <v>783</v>
      </c>
    </row>
    <row r="55" spans="1:17" x14ac:dyDescent="0.25">
      <c r="A55" t="s">
        <v>1187</v>
      </c>
      <c r="B55" t="s">
        <v>1648</v>
      </c>
      <c r="D55" t="s">
        <v>1326</v>
      </c>
      <c r="E55" t="s">
        <v>1325</v>
      </c>
      <c r="G55" t="s">
        <v>1455</v>
      </c>
      <c r="H55" t="s">
        <v>1454</v>
      </c>
      <c r="J55" t="s">
        <v>929</v>
      </c>
      <c r="K55" t="s">
        <v>928</v>
      </c>
      <c r="M55" t="s">
        <v>1032</v>
      </c>
      <c r="N55" t="s">
        <v>1031</v>
      </c>
      <c r="P55" t="s">
        <v>782</v>
      </c>
      <c r="Q55" t="s">
        <v>781</v>
      </c>
    </row>
    <row r="56" spans="1:17" x14ac:dyDescent="0.25">
      <c r="A56" t="s">
        <v>1161</v>
      </c>
      <c r="B56" t="s">
        <v>1160</v>
      </c>
      <c r="D56" t="s">
        <v>1328</v>
      </c>
      <c r="E56" t="s">
        <v>1327</v>
      </c>
      <c r="G56" t="s">
        <v>1457</v>
      </c>
      <c r="H56" t="s">
        <v>1456</v>
      </c>
      <c r="J56" t="s">
        <v>935</v>
      </c>
      <c r="K56" t="s">
        <v>934</v>
      </c>
      <c r="M56" t="s">
        <v>994</v>
      </c>
      <c r="N56" t="s">
        <v>993</v>
      </c>
      <c r="P56" t="s">
        <v>806</v>
      </c>
      <c r="Q56" t="s">
        <v>805</v>
      </c>
    </row>
    <row r="57" spans="1:17" x14ac:dyDescent="0.25">
      <c r="A57" t="s">
        <v>1201</v>
      </c>
      <c r="B57" t="s">
        <v>1200</v>
      </c>
      <c r="D57" t="s">
        <v>1334</v>
      </c>
      <c r="E57" t="s">
        <v>1333</v>
      </c>
      <c r="G57" t="s">
        <v>1459</v>
      </c>
      <c r="H57" t="s">
        <v>1458</v>
      </c>
      <c r="J57" t="s">
        <v>937</v>
      </c>
      <c r="K57" t="s">
        <v>936</v>
      </c>
      <c r="M57" t="s">
        <v>1024</v>
      </c>
      <c r="N57" t="s">
        <v>1023</v>
      </c>
      <c r="P57" t="s">
        <v>802</v>
      </c>
      <c r="Q57" t="s">
        <v>801</v>
      </c>
    </row>
    <row r="58" spans="1:17" x14ac:dyDescent="0.25">
      <c r="A58" t="s">
        <v>1185</v>
      </c>
      <c r="B58" t="s">
        <v>1646</v>
      </c>
      <c r="D58" t="s">
        <v>1332</v>
      </c>
      <c r="E58" t="s">
        <v>1331</v>
      </c>
      <c r="G58" t="s">
        <v>1461</v>
      </c>
      <c r="H58" t="s">
        <v>1460</v>
      </c>
      <c r="J58" t="s">
        <v>939</v>
      </c>
      <c r="K58" t="s">
        <v>938</v>
      </c>
      <c r="M58" t="s">
        <v>978</v>
      </c>
      <c r="N58" t="s">
        <v>977</v>
      </c>
      <c r="P58" t="s">
        <v>798</v>
      </c>
      <c r="Q58" t="s">
        <v>797</v>
      </c>
    </row>
    <row r="59" spans="1:17" x14ac:dyDescent="0.25">
      <c r="A59" t="s">
        <v>1203</v>
      </c>
      <c r="B59" t="s">
        <v>1202</v>
      </c>
      <c r="D59" t="s">
        <v>1336</v>
      </c>
      <c r="E59" t="s">
        <v>1335</v>
      </c>
      <c r="G59" t="s">
        <v>1463</v>
      </c>
      <c r="H59" t="s">
        <v>1462</v>
      </c>
      <c r="J59" t="s">
        <v>941</v>
      </c>
      <c r="K59" t="s">
        <v>940</v>
      </c>
      <c r="M59" t="s">
        <v>1038</v>
      </c>
      <c r="N59" t="s">
        <v>1037</v>
      </c>
      <c r="P59" t="s">
        <v>796</v>
      </c>
      <c r="Q59" t="s">
        <v>795</v>
      </c>
    </row>
    <row r="60" spans="1:17" x14ac:dyDescent="0.25">
      <c r="A60" t="s">
        <v>1170</v>
      </c>
      <c r="B60" t="s">
        <v>1659</v>
      </c>
      <c r="D60" t="s">
        <v>1338</v>
      </c>
      <c r="E60" t="s">
        <v>1337</v>
      </c>
      <c r="G60" t="s">
        <v>1465</v>
      </c>
      <c r="H60" t="s">
        <v>1464</v>
      </c>
      <c r="J60" t="s">
        <v>944</v>
      </c>
      <c r="K60" t="s">
        <v>943</v>
      </c>
      <c r="M60" t="s">
        <v>1042</v>
      </c>
      <c r="N60" t="s">
        <v>1041</v>
      </c>
      <c r="P60" t="s">
        <v>800</v>
      </c>
      <c r="Q60" t="s">
        <v>799</v>
      </c>
    </row>
    <row r="61" spans="1:17" x14ac:dyDescent="0.25">
      <c r="A61" t="s">
        <v>1188</v>
      </c>
      <c r="B61" t="s">
        <v>1649</v>
      </c>
      <c r="D61" t="s">
        <v>1339</v>
      </c>
      <c r="E61" t="s">
        <v>1138</v>
      </c>
      <c r="G61" t="s">
        <v>1467</v>
      </c>
      <c r="H61" t="s">
        <v>1466</v>
      </c>
      <c r="J61" t="s">
        <v>948</v>
      </c>
      <c r="K61" t="s">
        <v>947</v>
      </c>
      <c r="M61" t="s">
        <v>1065</v>
      </c>
      <c r="N61" t="s">
        <v>1064</v>
      </c>
      <c r="P61" t="s">
        <v>810</v>
      </c>
      <c r="Q61" t="s">
        <v>809</v>
      </c>
    </row>
    <row r="62" spans="1:17" x14ac:dyDescent="0.25">
      <c r="A62" t="s">
        <v>1161</v>
      </c>
      <c r="B62" t="s">
        <v>1658</v>
      </c>
      <c r="D62" t="s">
        <v>1341</v>
      </c>
      <c r="E62" t="s">
        <v>1340</v>
      </c>
      <c r="G62" t="s">
        <v>1469</v>
      </c>
      <c r="H62" t="s">
        <v>1468</v>
      </c>
      <c r="J62" t="s">
        <v>950</v>
      </c>
      <c r="K62" t="s">
        <v>949</v>
      </c>
      <c r="M62" t="s">
        <v>990</v>
      </c>
      <c r="N62" t="s">
        <v>989</v>
      </c>
      <c r="P62" t="s">
        <v>812</v>
      </c>
      <c r="Q62" t="s">
        <v>811</v>
      </c>
    </row>
    <row r="63" spans="1:17" x14ac:dyDescent="0.25">
      <c r="A63" t="s">
        <v>1205</v>
      </c>
      <c r="B63" t="s">
        <v>1204</v>
      </c>
      <c r="D63" t="s">
        <v>1343</v>
      </c>
      <c r="E63" t="s">
        <v>1342</v>
      </c>
      <c r="G63" t="s">
        <v>1471</v>
      </c>
      <c r="H63" t="s">
        <v>1470</v>
      </c>
      <c r="J63" t="s">
        <v>946</v>
      </c>
      <c r="K63" t="s">
        <v>945</v>
      </c>
      <c r="P63" t="s">
        <v>820</v>
      </c>
      <c r="Q63" t="s">
        <v>819</v>
      </c>
    </row>
    <row r="64" spans="1:17" x14ac:dyDescent="0.25">
      <c r="A64" t="s">
        <v>1210</v>
      </c>
      <c r="B64" t="s">
        <v>1654</v>
      </c>
      <c r="D64" t="s">
        <v>1345</v>
      </c>
      <c r="E64" t="s">
        <v>1344</v>
      </c>
      <c r="G64" t="s">
        <v>1473</v>
      </c>
      <c r="H64" t="s">
        <v>1472</v>
      </c>
      <c r="P64" t="s">
        <v>822</v>
      </c>
      <c r="Q64" t="s">
        <v>821</v>
      </c>
    </row>
    <row r="65" spans="1:17" x14ac:dyDescent="0.25">
      <c r="A65" t="s">
        <v>1207</v>
      </c>
      <c r="B65" t="s">
        <v>1206</v>
      </c>
      <c r="D65" t="s">
        <v>1347</v>
      </c>
      <c r="E65" t="s">
        <v>1346</v>
      </c>
      <c r="G65" t="s">
        <v>1475</v>
      </c>
      <c r="H65" t="s">
        <v>1474</v>
      </c>
      <c r="J65" s="271" t="s">
        <v>1354</v>
      </c>
      <c r="K65" s="271"/>
      <c r="P65" t="s">
        <v>814</v>
      </c>
      <c r="Q65" t="s">
        <v>813</v>
      </c>
    </row>
    <row r="66" spans="1:17" x14ac:dyDescent="0.25">
      <c r="A66" t="s">
        <v>1209</v>
      </c>
      <c r="B66" t="s">
        <v>1208</v>
      </c>
      <c r="D66" t="s">
        <v>1348</v>
      </c>
      <c r="E66" t="s">
        <v>1141</v>
      </c>
      <c r="G66" t="s">
        <v>1477</v>
      </c>
      <c r="H66" t="s">
        <v>1476</v>
      </c>
      <c r="J66" t="s">
        <v>1584</v>
      </c>
      <c r="K66" t="s">
        <v>1585</v>
      </c>
      <c r="P66" t="s">
        <v>818</v>
      </c>
      <c r="Q66" t="s">
        <v>817</v>
      </c>
    </row>
    <row r="67" spans="1:17" x14ac:dyDescent="0.25">
      <c r="A67" t="s">
        <v>1170</v>
      </c>
      <c r="B67" t="s">
        <v>1618</v>
      </c>
      <c r="D67" t="s">
        <v>1266</v>
      </c>
      <c r="E67" t="s">
        <v>1265</v>
      </c>
      <c r="G67" t="s">
        <v>1479</v>
      </c>
      <c r="H67" t="s">
        <v>1478</v>
      </c>
      <c r="J67" t="s">
        <v>1352</v>
      </c>
      <c r="K67" t="s">
        <v>1351</v>
      </c>
      <c r="P67" t="s">
        <v>824</v>
      </c>
      <c r="Q67" t="s">
        <v>823</v>
      </c>
    </row>
    <row r="68" spans="1:17" x14ac:dyDescent="0.25">
      <c r="A68" t="s">
        <v>1182</v>
      </c>
      <c r="B68" t="s">
        <v>1643</v>
      </c>
      <c r="D68" t="s">
        <v>1221</v>
      </c>
      <c r="E68" t="s">
        <v>1220</v>
      </c>
      <c r="G68" t="s">
        <v>1481</v>
      </c>
      <c r="H68" t="s">
        <v>1480</v>
      </c>
      <c r="J68" t="s">
        <v>1353</v>
      </c>
      <c r="K68" t="s">
        <v>1260</v>
      </c>
      <c r="P68" t="s">
        <v>826</v>
      </c>
      <c r="Q68" t="s">
        <v>825</v>
      </c>
    </row>
    <row r="69" spans="1:17" x14ac:dyDescent="0.25">
      <c r="A69" t="s">
        <v>1210</v>
      </c>
      <c r="B69" t="s">
        <v>1614</v>
      </c>
      <c r="D69" t="s">
        <v>1257</v>
      </c>
      <c r="E69" t="s">
        <v>1256</v>
      </c>
      <c r="G69" t="s">
        <v>1483</v>
      </c>
      <c r="H69" t="s">
        <v>1482</v>
      </c>
      <c r="J69" t="s">
        <v>1356</v>
      </c>
      <c r="K69" t="s">
        <v>1355</v>
      </c>
      <c r="P69" t="s">
        <v>828</v>
      </c>
      <c r="Q69" t="s">
        <v>827</v>
      </c>
    </row>
    <row r="70" spans="1:17" x14ac:dyDescent="0.25">
      <c r="A70" t="s">
        <v>1181</v>
      </c>
      <c r="B70" t="s">
        <v>1642</v>
      </c>
      <c r="D70" t="s">
        <v>1304</v>
      </c>
      <c r="E70" t="s">
        <v>1303</v>
      </c>
      <c r="G70" t="s">
        <v>1485</v>
      </c>
      <c r="H70" t="s">
        <v>1484</v>
      </c>
      <c r="J70" t="s">
        <v>1358</v>
      </c>
      <c r="K70" t="s">
        <v>1357</v>
      </c>
      <c r="P70" t="s">
        <v>830</v>
      </c>
      <c r="Q70" t="s">
        <v>829</v>
      </c>
    </row>
    <row r="71" spans="1:17" x14ac:dyDescent="0.25">
      <c r="A71" t="s">
        <v>1212</v>
      </c>
      <c r="B71" t="s">
        <v>1656</v>
      </c>
      <c r="D71" t="s">
        <v>1350</v>
      </c>
      <c r="E71" t="s">
        <v>1349</v>
      </c>
      <c r="G71" t="s">
        <v>1487</v>
      </c>
      <c r="H71" t="s">
        <v>1486</v>
      </c>
      <c r="P71" t="s">
        <v>834</v>
      </c>
      <c r="Q71" t="s">
        <v>833</v>
      </c>
    </row>
    <row r="72" spans="1:17" x14ac:dyDescent="0.25">
      <c r="A72" t="s">
        <v>1183</v>
      </c>
      <c r="B72" t="s">
        <v>1644</v>
      </c>
      <c r="D72" t="s">
        <v>1264</v>
      </c>
      <c r="E72" t="s">
        <v>1263</v>
      </c>
      <c r="G72" t="s">
        <v>1491</v>
      </c>
      <c r="H72" t="s">
        <v>1490</v>
      </c>
      <c r="P72" t="s">
        <v>836</v>
      </c>
      <c r="Q72" t="s">
        <v>835</v>
      </c>
    </row>
    <row r="73" spans="1:17" x14ac:dyDescent="0.25">
      <c r="A73" t="s">
        <v>1211</v>
      </c>
      <c r="B73" t="s">
        <v>1615</v>
      </c>
      <c r="D73" t="s">
        <v>1270</v>
      </c>
      <c r="E73" t="s">
        <v>1269</v>
      </c>
      <c r="G73" t="s">
        <v>1489</v>
      </c>
      <c r="H73" t="s">
        <v>1488</v>
      </c>
      <c r="P73" t="s">
        <v>832</v>
      </c>
      <c r="Q73" t="s">
        <v>831</v>
      </c>
    </row>
    <row r="74" spans="1:17" x14ac:dyDescent="0.25">
      <c r="A74" t="s">
        <v>1212</v>
      </c>
      <c r="B74" t="s">
        <v>1616</v>
      </c>
      <c r="D74" t="s">
        <v>1124</v>
      </c>
      <c r="E74" t="s">
        <v>1123</v>
      </c>
      <c r="G74" t="s">
        <v>1493</v>
      </c>
      <c r="H74" t="s">
        <v>1492</v>
      </c>
      <c r="P74" t="s">
        <v>882</v>
      </c>
      <c r="Q74" t="s">
        <v>881</v>
      </c>
    </row>
    <row r="75" spans="1:17" x14ac:dyDescent="0.25">
      <c r="A75" t="s">
        <v>1189</v>
      </c>
      <c r="B75" t="s">
        <v>1651</v>
      </c>
      <c r="G75" t="s">
        <v>1495</v>
      </c>
      <c r="H75" t="s">
        <v>1494</v>
      </c>
      <c r="P75" t="s">
        <v>816</v>
      </c>
      <c r="Q75" t="s">
        <v>815</v>
      </c>
    </row>
    <row r="76" spans="1:17" x14ac:dyDescent="0.25">
      <c r="A76" t="s">
        <v>1214</v>
      </c>
      <c r="B76" t="s">
        <v>1213</v>
      </c>
      <c r="G76" t="s">
        <v>1497</v>
      </c>
      <c r="H76" t="s">
        <v>1496</v>
      </c>
      <c r="P76" t="s">
        <v>842</v>
      </c>
      <c r="Q76" t="s">
        <v>841</v>
      </c>
    </row>
    <row r="77" spans="1:17" x14ac:dyDescent="0.25">
      <c r="A77" t="s">
        <v>1195</v>
      </c>
      <c r="B77" t="s">
        <v>1653</v>
      </c>
      <c r="G77" t="s">
        <v>1499</v>
      </c>
      <c r="H77" t="s">
        <v>1498</v>
      </c>
      <c r="P77" t="s">
        <v>840</v>
      </c>
      <c r="Q77" t="s">
        <v>839</v>
      </c>
    </row>
    <row r="78" spans="1:17" x14ac:dyDescent="0.25">
      <c r="A78" t="s">
        <v>1216</v>
      </c>
      <c r="B78" t="s">
        <v>1215</v>
      </c>
      <c r="G78" t="s">
        <v>1501</v>
      </c>
      <c r="H78" t="s">
        <v>1500</v>
      </c>
      <c r="P78" t="s">
        <v>838</v>
      </c>
      <c r="Q78" t="s">
        <v>837</v>
      </c>
    </row>
    <row r="79" spans="1:17" x14ac:dyDescent="0.25">
      <c r="A79" t="s">
        <v>1217</v>
      </c>
      <c r="B79" t="s">
        <v>1657</v>
      </c>
      <c r="G79" t="s">
        <v>1503</v>
      </c>
      <c r="H79" t="s">
        <v>1502</v>
      </c>
      <c r="P79" t="s">
        <v>844</v>
      </c>
      <c r="Q79" t="s">
        <v>843</v>
      </c>
    </row>
    <row r="80" spans="1:17" x14ac:dyDescent="0.25">
      <c r="A80" t="s">
        <v>1217</v>
      </c>
      <c r="B80" t="s">
        <v>1617</v>
      </c>
      <c r="G80" t="s">
        <v>1505</v>
      </c>
      <c r="H80" t="s">
        <v>1504</v>
      </c>
      <c r="P80" t="s">
        <v>848</v>
      </c>
      <c r="Q80" t="s">
        <v>847</v>
      </c>
    </row>
    <row r="81" spans="1:17" x14ac:dyDescent="0.25">
      <c r="G81" t="s">
        <v>1507</v>
      </c>
      <c r="H81" t="s">
        <v>1506</v>
      </c>
      <c r="P81" t="s">
        <v>850</v>
      </c>
      <c r="Q81" t="s">
        <v>849</v>
      </c>
    </row>
    <row r="82" spans="1:17" x14ac:dyDescent="0.25">
      <c r="A82" s="271" t="s">
        <v>1578</v>
      </c>
      <c r="B82" s="271"/>
      <c r="G82" t="s">
        <v>1509</v>
      </c>
      <c r="H82" t="s">
        <v>1508</v>
      </c>
      <c r="P82" t="s">
        <v>866</v>
      </c>
      <c r="Q82" t="s">
        <v>865</v>
      </c>
    </row>
    <row r="83" spans="1:17" x14ac:dyDescent="0.25">
      <c r="A83" t="s">
        <v>1584</v>
      </c>
      <c r="B83" t="s">
        <v>1585</v>
      </c>
      <c r="G83" t="s">
        <v>1511</v>
      </c>
      <c r="H83" t="s">
        <v>1510</v>
      </c>
      <c r="P83" t="s">
        <v>858</v>
      </c>
      <c r="Q83" t="s">
        <v>857</v>
      </c>
    </row>
    <row r="84" spans="1:17" x14ac:dyDescent="0.25">
      <c r="A84" t="s">
        <v>914</v>
      </c>
      <c r="B84" t="s">
        <v>913</v>
      </c>
      <c r="G84" t="s">
        <v>1513</v>
      </c>
      <c r="H84" t="s">
        <v>1512</v>
      </c>
      <c r="P84" t="s">
        <v>694</v>
      </c>
      <c r="Q84" t="s">
        <v>693</v>
      </c>
    </row>
    <row r="85" spans="1:17" x14ac:dyDescent="0.25">
      <c r="A85" t="s">
        <v>917</v>
      </c>
      <c r="B85" t="s">
        <v>916</v>
      </c>
      <c r="G85" t="s">
        <v>1515</v>
      </c>
      <c r="H85" t="s">
        <v>1514</v>
      </c>
      <c r="P85" t="s">
        <v>870</v>
      </c>
      <c r="Q85" t="s">
        <v>869</v>
      </c>
    </row>
    <row r="86" spans="1:17" x14ac:dyDescent="0.25">
      <c r="G86" t="s">
        <v>1517</v>
      </c>
      <c r="H86" t="s">
        <v>1516</v>
      </c>
      <c r="P86" t="s">
        <v>872</v>
      </c>
      <c r="Q86" t="s">
        <v>871</v>
      </c>
    </row>
    <row r="87" spans="1:17" x14ac:dyDescent="0.25">
      <c r="A87" s="271" t="s">
        <v>1583</v>
      </c>
      <c r="B87" s="271"/>
      <c r="G87" t="s">
        <v>1519</v>
      </c>
      <c r="H87" t="s">
        <v>1518</v>
      </c>
      <c r="P87" t="s">
        <v>854</v>
      </c>
      <c r="Q87" t="s">
        <v>853</v>
      </c>
    </row>
    <row r="88" spans="1:17" x14ac:dyDescent="0.25">
      <c r="A88" t="s">
        <v>1584</v>
      </c>
      <c r="B88" t="s">
        <v>1585</v>
      </c>
      <c r="G88" t="s">
        <v>1521</v>
      </c>
      <c r="H88" t="s">
        <v>1520</v>
      </c>
      <c r="P88" t="s">
        <v>856</v>
      </c>
      <c r="Q88" t="s">
        <v>855</v>
      </c>
    </row>
    <row r="89" spans="1:17" x14ac:dyDescent="0.25">
      <c r="A89" t="s">
        <v>1574</v>
      </c>
      <c r="B89" t="s">
        <v>1573</v>
      </c>
      <c r="G89" t="s">
        <v>1523</v>
      </c>
      <c r="H89" t="s">
        <v>1522</v>
      </c>
      <c r="P89" t="s">
        <v>878</v>
      </c>
      <c r="Q89" t="s">
        <v>877</v>
      </c>
    </row>
    <row r="90" spans="1:17" x14ac:dyDescent="0.25">
      <c r="G90" t="s">
        <v>1525</v>
      </c>
      <c r="H90" t="s">
        <v>1524</v>
      </c>
      <c r="P90" t="s">
        <v>876</v>
      </c>
      <c r="Q90" t="s">
        <v>875</v>
      </c>
    </row>
    <row r="91" spans="1:17" x14ac:dyDescent="0.25">
      <c r="G91" t="s">
        <v>1527</v>
      </c>
      <c r="H91" t="s">
        <v>1526</v>
      </c>
      <c r="P91" t="s">
        <v>852</v>
      </c>
      <c r="Q91" t="s">
        <v>851</v>
      </c>
    </row>
    <row r="92" spans="1:17" x14ac:dyDescent="0.25">
      <c r="G92" t="s">
        <v>1529</v>
      </c>
      <c r="H92" t="s">
        <v>1528</v>
      </c>
      <c r="P92" t="s">
        <v>868</v>
      </c>
      <c r="Q92" t="s">
        <v>867</v>
      </c>
    </row>
    <row r="93" spans="1:17" x14ac:dyDescent="0.25">
      <c r="G93" t="s">
        <v>1531</v>
      </c>
      <c r="H93" t="s">
        <v>1530</v>
      </c>
      <c r="P93" t="s">
        <v>860</v>
      </c>
      <c r="Q93" t="s">
        <v>859</v>
      </c>
    </row>
    <row r="94" spans="1:17" x14ac:dyDescent="0.25">
      <c r="G94" t="s">
        <v>1533</v>
      </c>
      <c r="H94" t="s">
        <v>1532</v>
      </c>
      <c r="P94" t="s">
        <v>886</v>
      </c>
      <c r="Q94" t="s">
        <v>885</v>
      </c>
    </row>
    <row r="95" spans="1:17" x14ac:dyDescent="0.25">
      <c r="G95" t="s">
        <v>1535</v>
      </c>
      <c r="H95" t="s">
        <v>1534</v>
      </c>
      <c r="P95" t="s">
        <v>890</v>
      </c>
      <c r="Q95" t="s">
        <v>889</v>
      </c>
    </row>
    <row r="96" spans="1:17" x14ac:dyDescent="0.25">
      <c r="G96" t="s">
        <v>1537</v>
      </c>
      <c r="H96" t="s">
        <v>1536</v>
      </c>
      <c r="P96" t="s">
        <v>888</v>
      </c>
      <c r="Q96" t="s">
        <v>887</v>
      </c>
    </row>
    <row r="97" spans="7:17" x14ac:dyDescent="0.25">
      <c r="G97" t="s">
        <v>1539</v>
      </c>
      <c r="H97" t="s">
        <v>1538</v>
      </c>
      <c r="P97" t="s">
        <v>896</v>
      </c>
      <c r="Q97" t="s">
        <v>895</v>
      </c>
    </row>
    <row r="98" spans="7:17" x14ac:dyDescent="0.25">
      <c r="G98" t="s">
        <v>1541</v>
      </c>
      <c r="H98" t="s">
        <v>1540</v>
      </c>
      <c r="P98" t="s">
        <v>660</v>
      </c>
      <c r="Q98" t="s">
        <v>659</v>
      </c>
    </row>
    <row r="99" spans="7:17" x14ac:dyDescent="0.25">
      <c r="G99" t="s">
        <v>1543</v>
      </c>
      <c r="H99" t="s">
        <v>1542</v>
      </c>
      <c r="P99" t="s">
        <v>808</v>
      </c>
      <c r="Q99" t="s">
        <v>807</v>
      </c>
    </row>
    <row r="100" spans="7:17" x14ac:dyDescent="0.25">
      <c r="G100" t="s">
        <v>1545</v>
      </c>
      <c r="H100" t="s">
        <v>1544</v>
      </c>
      <c r="P100" t="s">
        <v>898</v>
      </c>
      <c r="Q100" t="s">
        <v>897</v>
      </c>
    </row>
    <row r="101" spans="7:17" x14ac:dyDescent="0.25">
      <c r="G101" t="s">
        <v>1547</v>
      </c>
      <c r="H101" t="s">
        <v>1546</v>
      </c>
      <c r="P101" t="s">
        <v>902</v>
      </c>
      <c r="Q101" t="s">
        <v>901</v>
      </c>
    </row>
    <row r="102" spans="7:17" x14ac:dyDescent="0.25">
      <c r="G102" t="s">
        <v>1549</v>
      </c>
      <c r="H102" t="s">
        <v>1548</v>
      </c>
      <c r="P102" t="s">
        <v>906</v>
      </c>
      <c r="Q102" t="s">
        <v>905</v>
      </c>
    </row>
    <row r="103" spans="7:17" x14ac:dyDescent="0.25">
      <c r="G103" t="s">
        <v>1551</v>
      </c>
      <c r="H103" t="s">
        <v>1550</v>
      </c>
      <c r="P103" t="s">
        <v>908</v>
      </c>
      <c r="Q103" t="s">
        <v>907</v>
      </c>
    </row>
    <row r="104" spans="7:17" x14ac:dyDescent="0.25">
      <c r="G104" t="s">
        <v>1553</v>
      </c>
      <c r="H104" t="s">
        <v>1552</v>
      </c>
      <c r="P104" t="s">
        <v>904</v>
      </c>
      <c r="Q104" t="s">
        <v>903</v>
      </c>
    </row>
    <row r="105" spans="7:17" x14ac:dyDescent="0.25">
      <c r="G105" t="s">
        <v>1555</v>
      </c>
      <c r="H105" t="s">
        <v>1554</v>
      </c>
      <c r="P105" t="s">
        <v>778</v>
      </c>
      <c r="Q105" t="s">
        <v>777</v>
      </c>
    </row>
    <row r="106" spans="7:17" x14ac:dyDescent="0.25">
      <c r="G106" t="s">
        <v>1557</v>
      </c>
      <c r="H106" t="s">
        <v>1556</v>
      </c>
      <c r="P106" t="s">
        <v>780</v>
      </c>
      <c r="Q106" t="s">
        <v>779</v>
      </c>
    </row>
    <row r="107" spans="7:17" x14ac:dyDescent="0.25">
      <c r="G107" t="s">
        <v>1559</v>
      </c>
      <c r="H107" t="s">
        <v>1558</v>
      </c>
      <c r="P107" t="s">
        <v>790</v>
      </c>
      <c r="Q107" t="s">
        <v>789</v>
      </c>
    </row>
    <row r="108" spans="7:17" x14ac:dyDescent="0.25">
      <c r="G108" t="s">
        <v>1561</v>
      </c>
      <c r="H108" t="s">
        <v>1560</v>
      </c>
      <c r="P108" t="s">
        <v>892</v>
      </c>
      <c r="Q108" t="s">
        <v>891</v>
      </c>
    </row>
    <row r="109" spans="7:17" x14ac:dyDescent="0.25">
      <c r="G109" t="s">
        <v>1563</v>
      </c>
      <c r="H109" t="s">
        <v>1562</v>
      </c>
      <c r="P109" t="s">
        <v>684</v>
      </c>
      <c r="Q109" t="s">
        <v>683</v>
      </c>
    </row>
    <row r="110" spans="7:17" x14ac:dyDescent="0.25">
      <c r="G110" t="s">
        <v>1564</v>
      </c>
      <c r="H110" t="s">
        <v>1059</v>
      </c>
      <c r="P110" t="s">
        <v>884</v>
      </c>
      <c r="Q110" t="s">
        <v>883</v>
      </c>
    </row>
    <row r="111" spans="7:17" x14ac:dyDescent="0.25">
      <c r="G111" t="s">
        <v>1566</v>
      </c>
      <c r="H111" t="s">
        <v>1565</v>
      </c>
      <c r="P111" t="s">
        <v>702</v>
      </c>
      <c r="Q111" t="s">
        <v>701</v>
      </c>
    </row>
    <row r="112" spans="7:17" x14ac:dyDescent="0.25">
      <c r="G112" t="s">
        <v>1568</v>
      </c>
      <c r="H112" t="s">
        <v>1567</v>
      </c>
      <c r="P112" t="s">
        <v>692</v>
      </c>
      <c r="Q112" t="s">
        <v>691</v>
      </c>
    </row>
    <row r="113" spans="7:17" x14ac:dyDescent="0.25">
      <c r="G113" t="s">
        <v>1570</v>
      </c>
      <c r="H113" t="s">
        <v>1569</v>
      </c>
      <c r="P113" t="s">
        <v>712</v>
      </c>
      <c r="Q113" t="s">
        <v>711</v>
      </c>
    </row>
    <row r="114" spans="7:17" x14ac:dyDescent="0.25">
      <c r="G114" t="s">
        <v>1572</v>
      </c>
      <c r="H114" t="s">
        <v>1571</v>
      </c>
      <c r="P114" t="s">
        <v>722</v>
      </c>
      <c r="Q114" t="s">
        <v>721</v>
      </c>
    </row>
    <row r="115" spans="7:17" x14ac:dyDescent="0.25">
      <c r="P115" t="s">
        <v>736</v>
      </c>
      <c r="Q115" t="s">
        <v>735</v>
      </c>
    </row>
    <row r="116" spans="7:17" x14ac:dyDescent="0.25">
      <c r="P116" t="s">
        <v>742</v>
      </c>
      <c r="Q116" t="s">
        <v>741</v>
      </c>
    </row>
    <row r="117" spans="7:17" x14ac:dyDescent="0.25">
      <c r="P117" t="s">
        <v>744</v>
      </c>
      <c r="Q117" t="s">
        <v>743</v>
      </c>
    </row>
    <row r="118" spans="7:17" x14ac:dyDescent="0.25">
      <c r="P118" t="s">
        <v>862</v>
      </c>
      <c r="Q118" t="s">
        <v>861</v>
      </c>
    </row>
    <row r="119" spans="7:17" x14ac:dyDescent="0.25">
      <c r="P119" t="s">
        <v>764</v>
      </c>
      <c r="Q119" t="s">
        <v>763</v>
      </c>
    </row>
    <row r="120" spans="7:17" x14ac:dyDescent="0.25">
      <c r="P120" t="s">
        <v>772</v>
      </c>
      <c r="Q120" t="s">
        <v>771</v>
      </c>
    </row>
    <row r="121" spans="7:17" x14ac:dyDescent="0.25">
      <c r="P121" t="s">
        <v>792</v>
      </c>
      <c r="Q121" t="s">
        <v>791</v>
      </c>
    </row>
    <row r="122" spans="7:17" x14ac:dyDescent="0.25">
      <c r="P122" t="s">
        <v>786</v>
      </c>
      <c r="Q122" t="s">
        <v>785</v>
      </c>
    </row>
    <row r="123" spans="7:17" x14ac:dyDescent="0.25">
      <c r="P123" t="s">
        <v>804</v>
      </c>
      <c r="Q123" t="s">
        <v>803</v>
      </c>
    </row>
    <row r="124" spans="7:17" x14ac:dyDescent="0.25">
      <c r="P124" t="s">
        <v>846</v>
      </c>
      <c r="Q124" t="s">
        <v>845</v>
      </c>
    </row>
    <row r="125" spans="7:17" x14ac:dyDescent="0.25">
      <c r="P125" t="s">
        <v>880</v>
      </c>
      <c r="Q125" t="s">
        <v>879</v>
      </c>
    </row>
    <row r="126" spans="7:17" x14ac:dyDescent="0.25">
      <c r="P126" t="s">
        <v>864</v>
      </c>
      <c r="Q126" t="s">
        <v>863</v>
      </c>
    </row>
    <row r="127" spans="7:17" x14ac:dyDescent="0.25">
      <c r="P127" t="s">
        <v>874</v>
      </c>
      <c r="Q127" t="s">
        <v>873</v>
      </c>
    </row>
    <row r="128" spans="7:17" x14ac:dyDescent="0.25">
      <c r="P128" t="s">
        <v>750</v>
      </c>
      <c r="Q128" t="s">
        <v>749</v>
      </c>
    </row>
    <row r="129" spans="16:17" x14ac:dyDescent="0.25">
      <c r="P129" t="s">
        <v>894</v>
      </c>
      <c r="Q129" t="s">
        <v>893</v>
      </c>
    </row>
    <row r="130" spans="16:17" x14ac:dyDescent="0.25">
      <c r="P130" t="s">
        <v>910</v>
      </c>
      <c r="Q130" t="s">
        <v>909</v>
      </c>
    </row>
    <row r="131" spans="16:17" x14ac:dyDescent="0.25">
      <c r="P131" t="s">
        <v>794</v>
      </c>
      <c r="Q131" t="s">
        <v>793</v>
      </c>
    </row>
  </sheetData>
  <sheetProtection algorithmName="SHA-512" hashValue="pFPdMYPCK9V9kqgMYfBniSyGci8Vyc9K4oyV7H8cYV3skCfxj1vuPhd5WC822SXSHXWF5/rGLgmeg/V+DYUtbQ==" saltValue="6/rZbn0dWEtreWpSOQZafA==" spinCount="100000" sheet="1" objects="1" scenarios="1"/>
  <mergeCells count="12">
    <mergeCell ref="S4:T4"/>
    <mergeCell ref="P4:Q4"/>
    <mergeCell ref="A4:B4"/>
    <mergeCell ref="D4:E4"/>
    <mergeCell ref="G4:H4"/>
    <mergeCell ref="J4:K4"/>
    <mergeCell ref="M4:N4"/>
    <mergeCell ref="A31:B31"/>
    <mergeCell ref="J45:K45"/>
    <mergeCell ref="A82:B82"/>
    <mergeCell ref="J65:K65"/>
    <mergeCell ref="A87:B87"/>
  </mergeCells>
  <hyperlinks>
    <hyperlink ref="A2" r:id="rId1"/>
  </hyperlinks>
  <pageMargins left="0.7" right="0.7" top="0.75" bottom="0.75" header="0.3" footer="0.3"/>
  <pageSetup orientation="portrait" r:id="rId2"/>
  <headerFooter>
    <oddHeader>&amp;R&amp;"Calibri"&amp;12&amp;K000000 Unclassified - Non-Classifié&amp;1#_x000D_</oddHeader>
  </headerFooter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166"/>
  <sheetViews>
    <sheetView topLeftCell="E1" workbookViewId="0">
      <selection activeCell="P75" sqref="P75"/>
    </sheetView>
  </sheetViews>
  <sheetFormatPr defaultColWidth="8.85546875" defaultRowHeight="15" x14ac:dyDescent="0.25"/>
  <cols>
    <col min="1" max="1" width="14.5703125" bestFit="1" customWidth="1"/>
    <col min="2" max="2" width="14.5703125" customWidth="1"/>
    <col min="3" max="3" width="16.28515625" bestFit="1" customWidth="1"/>
    <col min="4" max="4" width="37.140625" bestFit="1" customWidth="1"/>
    <col min="5" max="5" width="10.7109375" bestFit="1" customWidth="1"/>
    <col min="6" max="6" width="14" bestFit="1" customWidth="1"/>
    <col min="7" max="7" width="26.28515625" bestFit="1" customWidth="1"/>
    <col min="8" max="8" width="4.7109375" bestFit="1" customWidth="1"/>
    <col min="9" max="9" width="17.140625" bestFit="1" customWidth="1"/>
    <col min="10" max="10" width="19.28515625" bestFit="1" customWidth="1"/>
    <col min="12" max="12" width="20.140625" bestFit="1" customWidth="1"/>
    <col min="13" max="13" width="62.140625" bestFit="1" customWidth="1"/>
    <col min="15" max="15" width="16.42578125" bestFit="1" customWidth="1"/>
    <col min="16" max="16" width="48.5703125" bestFit="1" customWidth="1"/>
    <col min="18" max="18" width="16.42578125" bestFit="1" customWidth="1"/>
  </cols>
  <sheetData>
    <row r="1" spans="1:18" s="63" customFormat="1" ht="18.75" x14ac:dyDescent="0.3">
      <c r="A1" s="272" t="s">
        <v>590</v>
      </c>
      <c r="B1" s="272"/>
      <c r="C1" s="272"/>
      <c r="D1" s="272" t="s">
        <v>624</v>
      </c>
      <c r="E1" s="272"/>
      <c r="F1" s="272"/>
      <c r="G1" s="272" t="s">
        <v>20</v>
      </c>
      <c r="H1" s="272"/>
      <c r="I1" s="272"/>
      <c r="J1" s="272" t="s">
        <v>591</v>
      </c>
      <c r="K1" s="272"/>
      <c r="L1" s="272"/>
      <c r="M1" s="272" t="s">
        <v>592</v>
      </c>
      <c r="N1" s="272"/>
      <c r="O1" s="272"/>
      <c r="P1" s="272" t="s">
        <v>593</v>
      </c>
      <c r="Q1" s="272"/>
      <c r="R1" s="272"/>
    </row>
    <row r="2" spans="1:18" x14ac:dyDescent="0.25">
      <c r="A2" s="27" t="s">
        <v>23</v>
      </c>
      <c r="B2" s="27" t="s">
        <v>21</v>
      </c>
      <c r="C2" s="27" t="s">
        <v>445</v>
      </c>
      <c r="D2" s="17" t="s">
        <v>446</v>
      </c>
      <c r="E2" s="17" t="s">
        <v>21</v>
      </c>
      <c r="F2" s="17" t="s">
        <v>447</v>
      </c>
      <c r="G2" t="s">
        <v>23</v>
      </c>
      <c r="H2" t="s">
        <v>623</v>
      </c>
      <c r="I2" t="s">
        <v>22</v>
      </c>
      <c r="J2" t="s">
        <v>23</v>
      </c>
      <c r="K2" t="s">
        <v>21</v>
      </c>
      <c r="L2" t="s">
        <v>69</v>
      </c>
      <c r="M2" s="61" t="s">
        <v>23</v>
      </c>
      <c r="N2" s="61" t="s">
        <v>21</v>
      </c>
      <c r="O2" s="61" t="s">
        <v>93</v>
      </c>
      <c r="P2" t="s">
        <v>23</v>
      </c>
      <c r="Q2" t="s">
        <v>21</v>
      </c>
      <c r="R2" t="s">
        <v>93</v>
      </c>
    </row>
    <row r="3" spans="1:18" x14ac:dyDescent="0.25">
      <c r="A3" s="27" t="s">
        <v>448</v>
      </c>
      <c r="B3" s="27">
        <v>1</v>
      </c>
      <c r="C3" s="97" t="s">
        <v>449</v>
      </c>
      <c r="D3" s="17" t="s">
        <v>450</v>
      </c>
      <c r="E3" s="17">
        <v>2</v>
      </c>
      <c r="F3" s="17" t="s">
        <v>451</v>
      </c>
      <c r="G3" t="s">
        <v>25</v>
      </c>
      <c r="H3" t="s">
        <v>621</v>
      </c>
      <c r="I3" t="s">
        <v>24</v>
      </c>
      <c r="J3" t="s">
        <v>71</v>
      </c>
      <c r="K3">
        <v>2</v>
      </c>
      <c r="L3" t="s">
        <v>70</v>
      </c>
      <c r="M3" s="60" t="s">
        <v>238</v>
      </c>
      <c r="N3" s="60">
        <v>78</v>
      </c>
      <c r="O3" s="98" t="s">
        <v>628</v>
      </c>
      <c r="P3" t="s">
        <v>1623</v>
      </c>
      <c r="Q3">
        <v>73</v>
      </c>
      <c r="R3" t="s">
        <v>231</v>
      </c>
    </row>
    <row r="4" spans="1:18" x14ac:dyDescent="0.25">
      <c r="A4" s="27">
        <v>0</v>
      </c>
      <c r="B4" s="27">
        <v>2</v>
      </c>
      <c r="C4" s="97" t="s">
        <v>625</v>
      </c>
      <c r="D4" s="17" t="s">
        <v>452</v>
      </c>
      <c r="E4" s="17">
        <v>3</v>
      </c>
      <c r="F4" s="17" t="s">
        <v>453</v>
      </c>
      <c r="G4" t="s">
        <v>27</v>
      </c>
      <c r="H4" t="s">
        <v>621</v>
      </c>
      <c r="I4" t="s">
        <v>26</v>
      </c>
      <c r="J4" t="s">
        <v>73</v>
      </c>
      <c r="K4">
        <v>3</v>
      </c>
      <c r="L4" t="s">
        <v>72</v>
      </c>
      <c r="M4" s="59" t="s">
        <v>239</v>
      </c>
      <c r="N4" s="59">
        <v>79</v>
      </c>
      <c r="O4" s="99" t="s">
        <v>631</v>
      </c>
      <c r="P4" t="s">
        <v>1624</v>
      </c>
      <c r="Q4">
        <v>2</v>
      </c>
      <c r="R4" t="s">
        <v>24</v>
      </c>
    </row>
    <row r="5" spans="1:18" x14ac:dyDescent="0.25">
      <c r="A5" s="27" t="s">
        <v>454</v>
      </c>
      <c r="B5" s="27">
        <v>3</v>
      </c>
      <c r="C5" s="97" t="s">
        <v>454</v>
      </c>
      <c r="D5" s="17" t="s">
        <v>455</v>
      </c>
      <c r="E5" s="17">
        <v>4</v>
      </c>
      <c r="F5" s="17" t="s">
        <v>456</v>
      </c>
      <c r="G5" t="s">
        <v>29</v>
      </c>
      <c r="H5" t="s">
        <v>621</v>
      </c>
      <c r="I5" t="s">
        <v>28</v>
      </c>
      <c r="J5" t="s">
        <v>75</v>
      </c>
      <c r="K5">
        <v>4</v>
      </c>
      <c r="L5" t="s">
        <v>74</v>
      </c>
      <c r="M5" s="60" t="s">
        <v>240</v>
      </c>
      <c r="N5" s="60">
        <v>80</v>
      </c>
      <c r="O5" s="98" t="s">
        <v>632</v>
      </c>
      <c r="P5" t="s">
        <v>95</v>
      </c>
      <c r="Q5">
        <v>3</v>
      </c>
      <c r="R5" t="s">
        <v>94</v>
      </c>
    </row>
    <row r="6" spans="1:18" x14ac:dyDescent="0.25">
      <c r="A6" s="27" t="s">
        <v>457</v>
      </c>
      <c r="B6" s="27">
        <v>4</v>
      </c>
      <c r="C6" s="97" t="s">
        <v>457</v>
      </c>
      <c r="D6" s="17" t="s">
        <v>458</v>
      </c>
      <c r="E6" s="17">
        <v>5</v>
      </c>
      <c r="F6" s="17" t="s">
        <v>459</v>
      </c>
      <c r="G6" t="s">
        <v>31</v>
      </c>
      <c r="H6" t="s">
        <v>621</v>
      </c>
      <c r="I6" t="s">
        <v>30</v>
      </c>
      <c r="J6" t="s">
        <v>77</v>
      </c>
      <c r="K6">
        <v>5</v>
      </c>
      <c r="L6" t="s">
        <v>76</v>
      </c>
      <c r="M6" s="59" t="s">
        <v>241</v>
      </c>
      <c r="N6" s="59">
        <v>81</v>
      </c>
      <c r="O6" s="99" t="s">
        <v>633</v>
      </c>
      <c r="P6" t="s">
        <v>97</v>
      </c>
      <c r="Q6">
        <v>4</v>
      </c>
      <c r="R6" t="s">
        <v>96</v>
      </c>
    </row>
    <row r="7" spans="1:18" x14ac:dyDescent="0.25">
      <c r="A7" s="27" t="s">
        <v>460</v>
      </c>
      <c r="B7" s="27">
        <v>5</v>
      </c>
      <c r="C7" s="97" t="s">
        <v>460</v>
      </c>
      <c r="D7" s="17" t="s">
        <v>461</v>
      </c>
      <c r="E7" s="17">
        <v>6</v>
      </c>
      <c r="F7" s="17" t="s">
        <v>462</v>
      </c>
      <c r="G7" t="s">
        <v>33</v>
      </c>
      <c r="H7" t="s">
        <v>621</v>
      </c>
      <c r="I7" t="s">
        <v>32</v>
      </c>
      <c r="J7" t="s">
        <v>79</v>
      </c>
      <c r="K7">
        <v>6</v>
      </c>
      <c r="L7" t="s">
        <v>78</v>
      </c>
      <c r="M7" s="60" t="s">
        <v>242</v>
      </c>
      <c r="N7" s="60">
        <v>82</v>
      </c>
      <c r="O7" s="98" t="s">
        <v>634</v>
      </c>
      <c r="P7" t="s">
        <v>99</v>
      </c>
      <c r="Q7">
        <v>5</v>
      </c>
      <c r="R7" t="s">
        <v>98</v>
      </c>
    </row>
    <row r="8" spans="1:18" x14ac:dyDescent="0.25">
      <c r="A8" s="27" t="s">
        <v>463</v>
      </c>
      <c r="B8" s="27">
        <v>6</v>
      </c>
      <c r="C8" s="97" t="s">
        <v>463</v>
      </c>
      <c r="D8" s="17" t="s">
        <v>464</v>
      </c>
      <c r="E8" s="17">
        <v>7</v>
      </c>
      <c r="F8" s="17" t="s">
        <v>176</v>
      </c>
      <c r="G8" t="s">
        <v>49</v>
      </c>
      <c r="H8" t="s">
        <v>622</v>
      </c>
      <c r="I8" t="s">
        <v>48</v>
      </c>
      <c r="J8" t="s">
        <v>81</v>
      </c>
      <c r="K8">
        <v>7</v>
      </c>
      <c r="L8" t="s">
        <v>80</v>
      </c>
      <c r="M8" s="59" t="s">
        <v>243</v>
      </c>
      <c r="N8" s="59">
        <v>83</v>
      </c>
      <c r="O8" s="99" t="s">
        <v>635</v>
      </c>
      <c r="P8" t="s">
        <v>101</v>
      </c>
      <c r="Q8">
        <v>6</v>
      </c>
      <c r="R8" t="s">
        <v>100</v>
      </c>
    </row>
    <row r="9" spans="1:18" x14ac:dyDescent="0.25">
      <c r="A9" s="27" t="s">
        <v>465</v>
      </c>
      <c r="B9" s="27">
        <v>7</v>
      </c>
      <c r="C9" s="97" t="s">
        <v>465</v>
      </c>
      <c r="D9" s="17" t="s">
        <v>466</v>
      </c>
      <c r="E9" s="17">
        <v>8</v>
      </c>
      <c r="F9" s="17" t="s">
        <v>467</v>
      </c>
      <c r="G9" t="s">
        <v>35</v>
      </c>
      <c r="H9" t="s">
        <v>621</v>
      </c>
      <c r="I9" t="s">
        <v>34</v>
      </c>
      <c r="J9" t="s">
        <v>83</v>
      </c>
      <c r="K9">
        <v>8</v>
      </c>
      <c r="L9" t="s">
        <v>82</v>
      </c>
      <c r="M9" s="60" t="s">
        <v>244</v>
      </c>
      <c r="N9" s="60">
        <v>84</v>
      </c>
      <c r="O9" s="98" t="s">
        <v>636</v>
      </c>
      <c r="P9" t="s">
        <v>103</v>
      </c>
      <c r="Q9">
        <v>7</v>
      </c>
      <c r="R9" t="s">
        <v>102</v>
      </c>
    </row>
    <row r="10" spans="1:18" x14ac:dyDescent="0.25">
      <c r="A10" s="27">
        <v>4</v>
      </c>
      <c r="B10" s="27">
        <v>8</v>
      </c>
      <c r="C10" s="97" t="s">
        <v>626</v>
      </c>
      <c r="D10" s="17" t="s">
        <v>468</v>
      </c>
      <c r="E10" s="17">
        <v>9</v>
      </c>
      <c r="F10" s="17" t="s">
        <v>469</v>
      </c>
      <c r="G10" t="s">
        <v>51</v>
      </c>
      <c r="H10" t="s">
        <v>622</v>
      </c>
      <c r="I10" t="s">
        <v>50</v>
      </c>
      <c r="J10" t="s">
        <v>85</v>
      </c>
      <c r="K10">
        <v>9</v>
      </c>
      <c r="L10" t="s">
        <v>84</v>
      </c>
      <c r="M10" s="59" t="s">
        <v>245</v>
      </c>
      <c r="N10" s="59">
        <v>85</v>
      </c>
      <c r="O10" s="99" t="s">
        <v>629</v>
      </c>
      <c r="P10" t="s">
        <v>105</v>
      </c>
      <c r="Q10">
        <v>8</v>
      </c>
      <c r="R10" t="s">
        <v>104</v>
      </c>
    </row>
    <row r="11" spans="1:18" x14ac:dyDescent="0.25">
      <c r="A11" s="27">
        <v>5</v>
      </c>
      <c r="B11" s="27">
        <v>9</v>
      </c>
      <c r="C11" s="97" t="s">
        <v>627</v>
      </c>
      <c r="D11" s="17" t="s">
        <v>470</v>
      </c>
      <c r="E11" s="17">
        <v>10</v>
      </c>
      <c r="F11" s="17" t="s">
        <v>471</v>
      </c>
      <c r="G11" t="s">
        <v>53</v>
      </c>
      <c r="H11" t="s">
        <v>622</v>
      </c>
      <c r="I11" t="s">
        <v>52</v>
      </c>
      <c r="J11" t="s">
        <v>87</v>
      </c>
      <c r="K11">
        <v>10</v>
      </c>
      <c r="L11" t="s">
        <v>86</v>
      </c>
      <c r="M11" s="60" t="s">
        <v>246</v>
      </c>
      <c r="N11" s="60">
        <v>86</v>
      </c>
      <c r="O11" s="98" t="s">
        <v>637</v>
      </c>
      <c r="P11" t="s">
        <v>107</v>
      </c>
      <c r="Q11">
        <v>9</v>
      </c>
      <c r="R11" t="s">
        <v>106</v>
      </c>
    </row>
    <row r="12" spans="1:18" x14ac:dyDescent="0.25">
      <c r="A12" s="27" t="s">
        <v>472</v>
      </c>
      <c r="B12" s="27">
        <v>10</v>
      </c>
      <c r="C12" s="97" t="s">
        <v>472</v>
      </c>
      <c r="D12" s="17" t="s">
        <v>473</v>
      </c>
      <c r="E12" s="17">
        <v>11</v>
      </c>
      <c r="F12" s="17" t="s">
        <v>474</v>
      </c>
      <c r="G12" t="s">
        <v>55</v>
      </c>
      <c r="H12" t="s">
        <v>622</v>
      </c>
      <c r="I12" t="s">
        <v>54</v>
      </c>
      <c r="J12" t="s">
        <v>88</v>
      </c>
      <c r="K12">
        <v>11</v>
      </c>
      <c r="L12" t="s">
        <v>44</v>
      </c>
      <c r="M12" s="59" t="s">
        <v>247</v>
      </c>
      <c r="N12" s="59">
        <v>87</v>
      </c>
      <c r="O12" s="99" t="s">
        <v>638</v>
      </c>
      <c r="P12" t="s">
        <v>109</v>
      </c>
      <c r="Q12">
        <v>10</v>
      </c>
      <c r="R12" t="s">
        <v>108</v>
      </c>
    </row>
    <row r="13" spans="1:18" x14ac:dyDescent="0.25">
      <c r="A13" s="27" t="s">
        <v>475</v>
      </c>
      <c r="B13" s="27">
        <v>11</v>
      </c>
      <c r="C13" s="97" t="s">
        <v>475</v>
      </c>
      <c r="D13" s="17" t="s">
        <v>476</v>
      </c>
      <c r="E13" s="17">
        <v>12</v>
      </c>
      <c r="F13" s="17" t="s">
        <v>477</v>
      </c>
      <c r="G13" t="s">
        <v>57</v>
      </c>
      <c r="H13" t="s">
        <v>622</v>
      </c>
      <c r="I13" t="s">
        <v>56</v>
      </c>
      <c r="J13" t="s">
        <v>90</v>
      </c>
      <c r="K13">
        <v>12</v>
      </c>
      <c r="L13" t="s">
        <v>89</v>
      </c>
      <c r="M13" s="60" t="s">
        <v>248</v>
      </c>
      <c r="N13" s="60">
        <v>88</v>
      </c>
      <c r="O13" s="98" t="s">
        <v>639</v>
      </c>
      <c r="P13" t="s">
        <v>111</v>
      </c>
      <c r="Q13">
        <v>11</v>
      </c>
      <c r="R13" t="s">
        <v>110</v>
      </c>
    </row>
    <row r="14" spans="1:18" x14ac:dyDescent="0.25">
      <c r="A14" s="27" t="s">
        <v>478</v>
      </c>
      <c r="B14" s="27">
        <v>12</v>
      </c>
      <c r="C14" s="97" t="s">
        <v>478</v>
      </c>
      <c r="D14" s="17" t="s">
        <v>479</v>
      </c>
      <c r="E14" s="17">
        <v>13</v>
      </c>
      <c r="F14" s="17" t="s">
        <v>223</v>
      </c>
      <c r="G14" t="s">
        <v>59</v>
      </c>
      <c r="H14" t="s">
        <v>622</v>
      </c>
      <c r="I14" t="s">
        <v>58</v>
      </c>
      <c r="J14" t="s">
        <v>92</v>
      </c>
      <c r="K14">
        <v>13</v>
      </c>
      <c r="L14" t="s">
        <v>91</v>
      </c>
      <c r="M14" s="59" t="s">
        <v>249</v>
      </c>
      <c r="N14" s="59">
        <v>89</v>
      </c>
      <c r="O14" s="99" t="s">
        <v>640</v>
      </c>
      <c r="P14" t="s">
        <v>113</v>
      </c>
      <c r="Q14">
        <v>12</v>
      </c>
      <c r="R14" t="s">
        <v>112</v>
      </c>
    </row>
    <row r="15" spans="1:18" x14ac:dyDescent="0.25">
      <c r="A15" s="27" t="s">
        <v>480</v>
      </c>
      <c r="B15" s="27">
        <v>13</v>
      </c>
      <c r="C15" s="97" t="s">
        <v>628</v>
      </c>
      <c r="D15" s="17" t="s">
        <v>481</v>
      </c>
      <c r="E15" s="17">
        <v>14</v>
      </c>
      <c r="F15" s="17" t="s">
        <v>482</v>
      </c>
      <c r="G15" t="s">
        <v>61</v>
      </c>
      <c r="H15" t="s">
        <v>622</v>
      </c>
      <c r="I15" t="s">
        <v>60</v>
      </c>
      <c r="M15" s="60" t="s">
        <v>250</v>
      </c>
      <c r="N15" s="60">
        <v>90</v>
      </c>
      <c r="O15" s="98" t="s">
        <v>630</v>
      </c>
      <c r="P15" t="s">
        <v>115</v>
      </c>
      <c r="Q15">
        <v>13</v>
      </c>
      <c r="R15" t="s">
        <v>114</v>
      </c>
    </row>
    <row r="16" spans="1:18" x14ac:dyDescent="0.25">
      <c r="A16" s="27" t="s">
        <v>483</v>
      </c>
      <c r="B16" s="27">
        <v>14</v>
      </c>
      <c r="C16" s="97" t="s">
        <v>484</v>
      </c>
      <c r="D16" s="17" t="s">
        <v>485</v>
      </c>
      <c r="E16" s="17">
        <v>15</v>
      </c>
      <c r="F16" s="17" t="s">
        <v>486</v>
      </c>
      <c r="G16" t="s">
        <v>37</v>
      </c>
      <c r="H16" t="s">
        <v>621</v>
      </c>
      <c r="I16" t="s">
        <v>36</v>
      </c>
      <c r="M16" s="59" t="s">
        <v>251</v>
      </c>
      <c r="N16" s="59">
        <v>91</v>
      </c>
      <c r="O16" s="99" t="s">
        <v>641</v>
      </c>
      <c r="P16" t="s">
        <v>117</v>
      </c>
      <c r="Q16">
        <v>14</v>
      </c>
      <c r="R16" t="s">
        <v>116</v>
      </c>
    </row>
    <row r="17" spans="1:18" x14ac:dyDescent="0.25">
      <c r="A17" s="27" t="s">
        <v>487</v>
      </c>
      <c r="B17" s="27">
        <v>15</v>
      </c>
      <c r="C17" s="97" t="s">
        <v>629</v>
      </c>
      <c r="D17" s="17" t="s">
        <v>488</v>
      </c>
      <c r="E17" s="17">
        <v>16</v>
      </c>
      <c r="F17" s="17" t="s">
        <v>489</v>
      </c>
      <c r="G17" t="s">
        <v>63</v>
      </c>
      <c r="H17" t="s">
        <v>622</v>
      </c>
      <c r="I17" t="s">
        <v>62</v>
      </c>
      <c r="M17" s="60" t="s">
        <v>252</v>
      </c>
      <c r="N17" s="60">
        <v>92</v>
      </c>
      <c r="O17" s="98" t="s">
        <v>642</v>
      </c>
      <c r="P17" t="s">
        <v>119</v>
      </c>
      <c r="Q17">
        <v>15</v>
      </c>
      <c r="R17" t="s">
        <v>118</v>
      </c>
    </row>
    <row r="18" spans="1:18" x14ac:dyDescent="0.25">
      <c r="A18" s="27" t="s">
        <v>490</v>
      </c>
      <c r="B18" s="27">
        <v>16</v>
      </c>
      <c r="C18" s="97" t="s">
        <v>630</v>
      </c>
      <c r="D18" s="17" t="s">
        <v>491</v>
      </c>
      <c r="E18" s="17">
        <v>17</v>
      </c>
      <c r="F18" s="17" t="s">
        <v>492</v>
      </c>
      <c r="G18" t="s">
        <v>39</v>
      </c>
      <c r="H18" t="s">
        <v>621</v>
      </c>
      <c r="I18" t="s">
        <v>38</v>
      </c>
      <c r="M18" s="59" t="s">
        <v>253</v>
      </c>
      <c r="N18" s="59">
        <v>93</v>
      </c>
      <c r="O18" s="99" t="s">
        <v>643</v>
      </c>
      <c r="P18" t="s">
        <v>121</v>
      </c>
      <c r="Q18">
        <v>16</v>
      </c>
      <c r="R18" t="s">
        <v>120</v>
      </c>
    </row>
    <row r="19" spans="1:18" x14ac:dyDescent="0.25">
      <c r="A19" s="27" t="s">
        <v>493</v>
      </c>
      <c r="B19" s="27">
        <v>17</v>
      </c>
      <c r="C19" s="97" t="s">
        <v>493</v>
      </c>
      <c r="D19" s="17" t="s">
        <v>494</v>
      </c>
      <c r="E19" s="17">
        <v>18</v>
      </c>
      <c r="F19" s="17" t="s">
        <v>495</v>
      </c>
      <c r="G19" t="s">
        <v>41</v>
      </c>
      <c r="H19" t="s">
        <v>621</v>
      </c>
      <c r="I19" t="s">
        <v>40</v>
      </c>
      <c r="M19" s="60" t="s">
        <v>254</v>
      </c>
      <c r="N19" s="60">
        <v>94</v>
      </c>
      <c r="O19" s="98" t="s">
        <v>626</v>
      </c>
      <c r="P19" t="s">
        <v>123</v>
      </c>
      <c r="Q19">
        <v>17</v>
      </c>
      <c r="R19" t="s">
        <v>122</v>
      </c>
    </row>
    <row r="20" spans="1:18" x14ac:dyDescent="0.25">
      <c r="A20" s="27" t="s">
        <v>496</v>
      </c>
      <c r="B20" s="27">
        <v>18</v>
      </c>
      <c r="C20" s="97" t="s">
        <v>497</v>
      </c>
      <c r="D20" s="17" t="s">
        <v>498</v>
      </c>
      <c r="E20" s="17">
        <v>19</v>
      </c>
      <c r="F20" s="17" t="s">
        <v>499</v>
      </c>
      <c r="G20" t="s">
        <v>65</v>
      </c>
      <c r="H20" t="s">
        <v>622</v>
      </c>
      <c r="I20" t="s">
        <v>64</v>
      </c>
      <c r="M20" s="59" t="s">
        <v>255</v>
      </c>
      <c r="N20" s="59">
        <v>95</v>
      </c>
      <c r="O20" s="99" t="s">
        <v>644</v>
      </c>
      <c r="P20" t="s">
        <v>125</v>
      </c>
      <c r="Q20">
        <v>18</v>
      </c>
      <c r="R20" t="s">
        <v>124</v>
      </c>
    </row>
    <row r="21" spans="1:18" x14ac:dyDescent="0.25">
      <c r="A21" s="27" t="s">
        <v>500</v>
      </c>
      <c r="B21" s="27">
        <v>19</v>
      </c>
      <c r="C21" s="97" t="s">
        <v>501</v>
      </c>
      <c r="D21" s="17" t="s">
        <v>502</v>
      </c>
      <c r="E21" s="17">
        <v>20</v>
      </c>
      <c r="F21" s="17" t="s">
        <v>503</v>
      </c>
      <c r="G21" t="s">
        <v>43</v>
      </c>
      <c r="H21" t="s">
        <v>621</v>
      </c>
      <c r="I21" t="s">
        <v>42</v>
      </c>
      <c r="M21" s="60" t="s">
        <v>256</v>
      </c>
      <c r="N21" s="60">
        <v>96</v>
      </c>
      <c r="O21" s="98" t="s">
        <v>645</v>
      </c>
      <c r="P21" t="s">
        <v>127</v>
      </c>
      <c r="Q21">
        <v>19</v>
      </c>
      <c r="R21" t="s">
        <v>126</v>
      </c>
    </row>
    <row r="22" spans="1:18" x14ac:dyDescent="0.25">
      <c r="A22" s="27" t="s">
        <v>504</v>
      </c>
      <c r="B22" s="27">
        <v>20</v>
      </c>
      <c r="C22" s="97" t="s">
        <v>505</v>
      </c>
      <c r="D22" s="17" t="s">
        <v>506</v>
      </c>
      <c r="E22" s="17">
        <v>21</v>
      </c>
      <c r="F22" s="17" t="s">
        <v>507</v>
      </c>
      <c r="G22" t="s">
        <v>45</v>
      </c>
      <c r="H22" t="s">
        <v>621</v>
      </c>
      <c r="I22" t="s">
        <v>44</v>
      </c>
      <c r="M22" s="59" t="s">
        <v>257</v>
      </c>
      <c r="N22" s="59">
        <v>97</v>
      </c>
      <c r="O22" s="99" t="s">
        <v>646</v>
      </c>
      <c r="P22" t="s">
        <v>129</v>
      </c>
      <c r="Q22">
        <v>20</v>
      </c>
      <c r="R22" t="s">
        <v>128</v>
      </c>
    </row>
    <row r="23" spans="1:18" x14ac:dyDescent="0.25">
      <c r="A23" s="27" t="s">
        <v>508</v>
      </c>
      <c r="B23" s="27">
        <v>21</v>
      </c>
      <c r="C23" s="97" t="s">
        <v>509</v>
      </c>
      <c r="D23" s="17" t="s">
        <v>510</v>
      </c>
      <c r="E23" s="17">
        <v>22</v>
      </c>
      <c r="F23" s="17" t="s">
        <v>511</v>
      </c>
      <c r="G23" t="s">
        <v>47</v>
      </c>
      <c r="H23" t="s">
        <v>621</v>
      </c>
      <c r="I23" t="s">
        <v>46</v>
      </c>
      <c r="M23" s="60" t="s">
        <v>258</v>
      </c>
      <c r="N23" s="60">
        <v>98</v>
      </c>
      <c r="O23" s="98" t="s">
        <v>627</v>
      </c>
      <c r="P23" t="s">
        <v>131</v>
      </c>
      <c r="Q23">
        <v>21</v>
      </c>
      <c r="R23" t="s">
        <v>130</v>
      </c>
    </row>
    <row r="24" spans="1:18" x14ac:dyDescent="0.25">
      <c r="A24" s="27" t="s">
        <v>512</v>
      </c>
      <c r="B24" s="27">
        <v>22</v>
      </c>
      <c r="C24" s="97" t="s">
        <v>513</v>
      </c>
      <c r="D24" s="17" t="s">
        <v>514</v>
      </c>
      <c r="E24" s="17">
        <v>23</v>
      </c>
      <c r="F24" s="17" t="s">
        <v>515</v>
      </c>
      <c r="M24" s="59" t="s">
        <v>259</v>
      </c>
      <c r="N24" s="59">
        <v>99</v>
      </c>
      <c r="O24" s="99" t="s">
        <v>647</v>
      </c>
      <c r="P24" t="s">
        <v>133</v>
      </c>
      <c r="Q24">
        <v>22</v>
      </c>
      <c r="R24" t="s">
        <v>132</v>
      </c>
    </row>
    <row r="25" spans="1:18" x14ac:dyDescent="0.25">
      <c r="A25" s="27" t="s">
        <v>516</v>
      </c>
      <c r="B25" s="27">
        <v>23</v>
      </c>
      <c r="C25" s="97" t="s">
        <v>517</v>
      </c>
      <c r="D25" s="17" t="s">
        <v>518</v>
      </c>
      <c r="E25" s="17">
        <v>24</v>
      </c>
      <c r="F25" s="17" t="s">
        <v>519</v>
      </c>
      <c r="M25" s="60" t="s">
        <v>260</v>
      </c>
      <c r="N25" s="60">
        <v>100</v>
      </c>
      <c r="O25" s="98" t="s">
        <v>648</v>
      </c>
      <c r="P25" t="s">
        <v>135</v>
      </c>
      <c r="Q25">
        <v>23</v>
      </c>
      <c r="R25" t="s">
        <v>134</v>
      </c>
    </row>
    <row r="26" spans="1:18" x14ac:dyDescent="0.25">
      <c r="A26" s="27" t="s">
        <v>520</v>
      </c>
      <c r="B26" s="27">
        <v>24</v>
      </c>
      <c r="C26" s="97" t="s">
        <v>521</v>
      </c>
      <c r="D26" s="17" t="s">
        <v>522</v>
      </c>
      <c r="E26" s="17">
        <v>25</v>
      </c>
      <c r="F26" s="17" t="s">
        <v>523</v>
      </c>
      <c r="M26" s="59" t="s">
        <v>261</v>
      </c>
      <c r="N26" s="59">
        <v>101</v>
      </c>
      <c r="O26" s="99" t="s">
        <v>649</v>
      </c>
      <c r="P26" t="s">
        <v>137</v>
      </c>
      <c r="Q26">
        <v>24</v>
      </c>
      <c r="R26" t="s">
        <v>136</v>
      </c>
    </row>
    <row r="27" spans="1:18" x14ac:dyDescent="0.25">
      <c r="A27" s="27" t="s">
        <v>524</v>
      </c>
      <c r="B27" s="27">
        <v>25</v>
      </c>
      <c r="C27" s="97" t="s">
        <v>44</v>
      </c>
      <c r="D27" s="17" t="s">
        <v>525</v>
      </c>
      <c r="E27" s="17">
        <v>26</v>
      </c>
      <c r="F27" s="17" t="s">
        <v>526</v>
      </c>
      <c r="M27" s="60" t="s">
        <v>262</v>
      </c>
      <c r="N27" s="60">
        <v>102</v>
      </c>
      <c r="O27" s="98" t="s">
        <v>650</v>
      </c>
      <c r="P27" t="s">
        <v>139</v>
      </c>
      <c r="Q27">
        <v>25</v>
      </c>
      <c r="R27" t="s">
        <v>138</v>
      </c>
    </row>
    <row r="28" spans="1:18" x14ac:dyDescent="0.25">
      <c r="A28" s="27" t="s">
        <v>527</v>
      </c>
      <c r="B28" s="27">
        <v>26</v>
      </c>
      <c r="C28" s="97" t="s">
        <v>528</v>
      </c>
      <c r="D28" s="17" t="s">
        <v>529</v>
      </c>
      <c r="E28" s="17">
        <v>27</v>
      </c>
      <c r="F28" s="17" t="s">
        <v>530</v>
      </c>
      <c r="M28" s="59" t="s">
        <v>263</v>
      </c>
      <c r="N28" s="59">
        <v>103</v>
      </c>
      <c r="O28" s="99" t="s">
        <v>651</v>
      </c>
      <c r="P28" t="s">
        <v>141</v>
      </c>
      <c r="Q28">
        <v>26</v>
      </c>
      <c r="R28" t="s">
        <v>140</v>
      </c>
    </row>
    <row r="29" spans="1:18" x14ac:dyDescent="0.25">
      <c r="A29" s="27" t="s">
        <v>531</v>
      </c>
      <c r="B29" s="27">
        <v>27</v>
      </c>
      <c r="C29" s="97" t="s">
        <v>532</v>
      </c>
      <c r="D29" s="17" t="s">
        <v>533</v>
      </c>
      <c r="E29" s="17">
        <v>28</v>
      </c>
      <c r="F29" s="17" t="s">
        <v>534</v>
      </c>
      <c r="M29" s="60" t="s">
        <v>264</v>
      </c>
      <c r="N29" s="60">
        <v>104</v>
      </c>
      <c r="O29" s="98" t="s">
        <v>652</v>
      </c>
      <c r="P29" t="s">
        <v>143</v>
      </c>
      <c r="Q29">
        <v>27</v>
      </c>
      <c r="R29" t="s">
        <v>142</v>
      </c>
    </row>
    <row r="30" spans="1:18" x14ac:dyDescent="0.25">
      <c r="A30" s="27" t="s">
        <v>535</v>
      </c>
      <c r="B30" s="27">
        <v>28</v>
      </c>
      <c r="C30" s="97" t="s">
        <v>536</v>
      </c>
      <c r="D30" s="17" t="s">
        <v>537</v>
      </c>
      <c r="E30" s="17">
        <v>29</v>
      </c>
      <c r="F30" s="17" t="s">
        <v>538</v>
      </c>
      <c r="M30" s="59" t="s">
        <v>265</v>
      </c>
      <c r="N30" s="59">
        <v>105</v>
      </c>
      <c r="O30" s="99" t="s">
        <v>653</v>
      </c>
      <c r="P30" t="s">
        <v>145</v>
      </c>
      <c r="Q30">
        <v>28</v>
      </c>
      <c r="R30" t="s">
        <v>144</v>
      </c>
    </row>
    <row r="31" spans="1:18" x14ac:dyDescent="0.25">
      <c r="A31" s="27" t="s">
        <v>539</v>
      </c>
      <c r="B31" s="27">
        <v>29</v>
      </c>
      <c r="C31" s="97" t="s">
        <v>540</v>
      </c>
      <c r="D31" s="17" t="s">
        <v>541</v>
      </c>
      <c r="E31" s="17">
        <v>30</v>
      </c>
      <c r="F31" s="17" t="s">
        <v>542</v>
      </c>
      <c r="M31" s="60" t="s">
        <v>266</v>
      </c>
      <c r="N31" s="60">
        <v>106</v>
      </c>
      <c r="O31" s="98" t="s">
        <v>654</v>
      </c>
      <c r="P31" t="s">
        <v>146</v>
      </c>
      <c r="Q31">
        <v>29</v>
      </c>
      <c r="R31" t="s">
        <v>60</v>
      </c>
    </row>
    <row r="32" spans="1:18" x14ac:dyDescent="0.25">
      <c r="A32" s="27" t="s">
        <v>543</v>
      </c>
      <c r="B32" s="27">
        <v>30</v>
      </c>
      <c r="C32" s="97" t="s">
        <v>544</v>
      </c>
      <c r="D32" s="17" t="s">
        <v>545</v>
      </c>
      <c r="E32" s="17">
        <v>31</v>
      </c>
      <c r="F32" s="17" t="s">
        <v>546</v>
      </c>
      <c r="M32" s="59" t="s">
        <v>267</v>
      </c>
      <c r="N32" s="59">
        <v>107</v>
      </c>
      <c r="O32" s="99" t="s">
        <v>655</v>
      </c>
      <c r="P32" t="s">
        <v>147</v>
      </c>
      <c r="Q32">
        <v>30</v>
      </c>
      <c r="R32" t="s">
        <v>72</v>
      </c>
    </row>
    <row r="33" spans="1:18" x14ac:dyDescent="0.25">
      <c r="A33" s="27" t="s">
        <v>547</v>
      </c>
      <c r="B33" s="27">
        <v>31</v>
      </c>
      <c r="C33" s="97" t="s">
        <v>548</v>
      </c>
      <c r="D33" s="17" t="s">
        <v>549</v>
      </c>
      <c r="E33" s="17">
        <v>32</v>
      </c>
      <c r="F33" s="17" t="s">
        <v>550</v>
      </c>
      <c r="M33" s="60" t="s">
        <v>268</v>
      </c>
      <c r="N33" s="60">
        <v>108</v>
      </c>
      <c r="O33" s="98" t="s">
        <v>656</v>
      </c>
      <c r="P33" t="s">
        <v>149</v>
      </c>
      <c r="Q33">
        <v>31</v>
      </c>
      <c r="R33" t="s">
        <v>148</v>
      </c>
    </row>
    <row r="34" spans="1:18" x14ac:dyDescent="0.25">
      <c r="A34" s="27" t="s">
        <v>551</v>
      </c>
      <c r="B34" s="27">
        <v>32</v>
      </c>
      <c r="C34" s="97" t="s">
        <v>552</v>
      </c>
      <c r="D34" s="17" t="s">
        <v>553</v>
      </c>
      <c r="E34" s="17">
        <v>33</v>
      </c>
      <c r="F34" s="17" t="s">
        <v>554</v>
      </c>
      <c r="M34" s="59" t="s">
        <v>269</v>
      </c>
      <c r="N34" s="59">
        <v>109</v>
      </c>
      <c r="O34" s="99" t="s">
        <v>657</v>
      </c>
      <c r="P34" t="s">
        <v>151</v>
      </c>
      <c r="Q34">
        <v>32</v>
      </c>
      <c r="R34" t="s">
        <v>150</v>
      </c>
    </row>
    <row r="35" spans="1:18" x14ac:dyDescent="0.25">
      <c r="A35" s="27" t="s">
        <v>555</v>
      </c>
      <c r="B35" s="27">
        <v>33</v>
      </c>
      <c r="C35" s="97" t="s">
        <v>556</v>
      </c>
      <c r="D35" s="17" t="s">
        <v>557</v>
      </c>
      <c r="E35" s="17">
        <v>34</v>
      </c>
      <c r="F35" s="17" t="s">
        <v>558</v>
      </c>
      <c r="M35" s="62" t="s">
        <v>270</v>
      </c>
      <c r="N35" s="62">
        <v>110</v>
      </c>
      <c r="O35" s="100" t="s">
        <v>658</v>
      </c>
      <c r="P35" t="s">
        <v>153</v>
      </c>
      <c r="Q35">
        <v>33</v>
      </c>
      <c r="R35" t="s">
        <v>152</v>
      </c>
    </row>
    <row r="36" spans="1:18" x14ac:dyDescent="0.25">
      <c r="A36" s="27" t="s">
        <v>559</v>
      </c>
      <c r="B36" s="27">
        <v>34</v>
      </c>
      <c r="C36" s="97" t="s">
        <v>560</v>
      </c>
      <c r="D36" s="17" t="s">
        <v>561</v>
      </c>
      <c r="E36" s="17">
        <v>35</v>
      </c>
      <c r="F36" s="17" t="s">
        <v>562</v>
      </c>
      <c r="P36" t="s">
        <v>155</v>
      </c>
      <c r="Q36">
        <v>34</v>
      </c>
      <c r="R36" t="s">
        <v>154</v>
      </c>
    </row>
    <row r="37" spans="1:18" x14ac:dyDescent="0.25">
      <c r="A37" s="27" t="s">
        <v>563</v>
      </c>
      <c r="B37" s="27">
        <v>35</v>
      </c>
      <c r="C37" s="97" t="s">
        <v>564</v>
      </c>
      <c r="D37" s="17" t="s">
        <v>565</v>
      </c>
      <c r="E37" s="17">
        <v>36</v>
      </c>
      <c r="F37" s="17" t="s">
        <v>566</v>
      </c>
      <c r="P37" t="s">
        <v>157</v>
      </c>
      <c r="Q37">
        <v>35</v>
      </c>
      <c r="R37" t="s">
        <v>156</v>
      </c>
    </row>
    <row r="38" spans="1:18" x14ac:dyDescent="0.25">
      <c r="A38" s="27" t="s">
        <v>567</v>
      </c>
      <c r="B38" s="27">
        <v>36</v>
      </c>
      <c r="C38" s="97" t="s">
        <v>568</v>
      </c>
      <c r="D38" s="17" t="s">
        <v>569</v>
      </c>
      <c r="E38" s="17">
        <v>37</v>
      </c>
      <c r="F38" s="17" t="s">
        <v>570</v>
      </c>
      <c r="P38" t="s">
        <v>159</v>
      </c>
      <c r="Q38">
        <v>36</v>
      </c>
      <c r="R38" t="s">
        <v>158</v>
      </c>
    </row>
    <row r="39" spans="1:18" x14ac:dyDescent="0.25">
      <c r="A39" s="27" t="s">
        <v>571</v>
      </c>
      <c r="B39" s="27">
        <v>37</v>
      </c>
      <c r="C39" s="97" t="s">
        <v>572</v>
      </c>
      <c r="D39" s="17" t="s">
        <v>573</v>
      </c>
      <c r="E39" s="17">
        <v>38</v>
      </c>
      <c r="F39" s="17" t="s">
        <v>574</v>
      </c>
      <c r="P39" t="s">
        <v>161</v>
      </c>
      <c r="Q39">
        <v>37</v>
      </c>
      <c r="R39" t="s">
        <v>160</v>
      </c>
    </row>
    <row r="40" spans="1:18" x14ac:dyDescent="0.25">
      <c r="A40" s="27" t="s">
        <v>575</v>
      </c>
      <c r="B40" s="27">
        <v>38</v>
      </c>
      <c r="C40" s="97" t="s">
        <v>576</v>
      </c>
      <c r="D40" s="17" t="s">
        <v>577</v>
      </c>
      <c r="E40" s="17">
        <v>39</v>
      </c>
      <c r="F40" s="17" t="s">
        <v>578</v>
      </c>
      <c r="P40" t="s">
        <v>163</v>
      </c>
      <c r="Q40">
        <v>38</v>
      </c>
      <c r="R40" t="s">
        <v>162</v>
      </c>
    </row>
    <row r="41" spans="1:18" x14ac:dyDescent="0.25">
      <c r="A41" s="27" t="s">
        <v>579</v>
      </c>
      <c r="B41" s="27">
        <v>39</v>
      </c>
      <c r="C41" s="97" t="s">
        <v>580</v>
      </c>
      <c r="D41" s="17" t="s">
        <v>581</v>
      </c>
      <c r="E41" s="17">
        <v>40</v>
      </c>
      <c r="F41" s="17" t="s">
        <v>582</v>
      </c>
      <c r="P41" t="s">
        <v>165</v>
      </c>
      <c r="Q41">
        <v>39</v>
      </c>
      <c r="R41" t="s">
        <v>164</v>
      </c>
    </row>
    <row r="42" spans="1:18" x14ac:dyDescent="0.25">
      <c r="D42" s="17" t="s">
        <v>583</v>
      </c>
      <c r="E42" s="17">
        <v>41</v>
      </c>
      <c r="F42" s="17" t="s">
        <v>584</v>
      </c>
      <c r="P42" t="s">
        <v>167</v>
      </c>
      <c r="Q42">
        <v>40</v>
      </c>
      <c r="R42" t="s">
        <v>166</v>
      </c>
    </row>
    <row r="43" spans="1:18" x14ac:dyDescent="0.25">
      <c r="D43" s="17" t="s">
        <v>585</v>
      </c>
      <c r="E43" s="17">
        <v>42</v>
      </c>
      <c r="F43" s="17" t="s">
        <v>586</v>
      </c>
      <c r="P43" t="s">
        <v>169</v>
      </c>
      <c r="Q43">
        <v>41</v>
      </c>
      <c r="R43" t="s">
        <v>168</v>
      </c>
    </row>
    <row r="44" spans="1:18" x14ac:dyDescent="0.25">
      <c r="P44" t="s">
        <v>171</v>
      </c>
      <c r="Q44">
        <v>42</v>
      </c>
      <c r="R44" t="s">
        <v>170</v>
      </c>
    </row>
    <row r="45" spans="1:18" x14ac:dyDescent="0.25">
      <c r="P45" t="s">
        <v>173</v>
      </c>
      <c r="Q45">
        <v>43</v>
      </c>
      <c r="R45" t="s">
        <v>172</v>
      </c>
    </row>
    <row r="46" spans="1:18" x14ac:dyDescent="0.25">
      <c r="P46" t="s">
        <v>175</v>
      </c>
      <c r="Q46">
        <v>44</v>
      </c>
      <c r="R46" t="s">
        <v>174</v>
      </c>
    </row>
    <row r="47" spans="1:18" x14ac:dyDescent="0.25">
      <c r="P47" t="s">
        <v>177</v>
      </c>
      <c r="Q47">
        <v>45</v>
      </c>
      <c r="R47" t="s">
        <v>176</v>
      </c>
    </row>
    <row r="48" spans="1:18" x14ac:dyDescent="0.25">
      <c r="P48" t="s">
        <v>179</v>
      </c>
      <c r="Q48">
        <v>46</v>
      </c>
      <c r="R48" t="s">
        <v>178</v>
      </c>
    </row>
    <row r="49" spans="16:18" x14ac:dyDescent="0.25">
      <c r="P49" t="s">
        <v>181</v>
      </c>
      <c r="Q49">
        <v>47</v>
      </c>
      <c r="R49" t="s">
        <v>180</v>
      </c>
    </row>
    <row r="50" spans="16:18" x14ac:dyDescent="0.25">
      <c r="P50" t="s">
        <v>183</v>
      </c>
      <c r="Q50">
        <v>48</v>
      </c>
      <c r="R50" t="s">
        <v>182</v>
      </c>
    </row>
    <row r="51" spans="16:18" x14ac:dyDescent="0.25">
      <c r="P51" t="s">
        <v>185</v>
      </c>
      <c r="Q51">
        <v>49</v>
      </c>
      <c r="R51" t="s">
        <v>184</v>
      </c>
    </row>
    <row r="52" spans="16:18" x14ac:dyDescent="0.25">
      <c r="P52" t="s">
        <v>187</v>
      </c>
      <c r="Q52">
        <v>50</v>
      </c>
      <c r="R52" t="s">
        <v>186</v>
      </c>
    </row>
    <row r="53" spans="16:18" x14ac:dyDescent="0.25">
      <c r="P53" t="s">
        <v>189</v>
      </c>
      <c r="Q53">
        <v>51</v>
      </c>
      <c r="R53" t="s">
        <v>188</v>
      </c>
    </row>
    <row r="54" spans="16:18" x14ac:dyDescent="0.25">
      <c r="P54" t="s">
        <v>191</v>
      </c>
      <c r="Q54">
        <v>52</v>
      </c>
      <c r="R54" t="s">
        <v>190</v>
      </c>
    </row>
    <row r="55" spans="16:18" x14ac:dyDescent="0.25">
      <c r="P55" t="s">
        <v>192</v>
      </c>
      <c r="Q55">
        <v>53</v>
      </c>
      <c r="R55" t="s">
        <v>56</v>
      </c>
    </row>
    <row r="56" spans="16:18" x14ac:dyDescent="0.25">
      <c r="P56" t="s">
        <v>194</v>
      </c>
      <c r="Q56">
        <v>54</v>
      </c>
      <c r="R56" t="s">
        <v>193</v>
      </c>
    </row>
    <row r="57" spans="16:18" x14ac:dyDescent="0.25">
      <c r="P57" t="s">
        <v>196</v>
      </c>
      <c r="Q57">
        <v>55</v>
      </c>
      <c r="R57" t="s">
        <v>195</v>
      </c>
    </row>
    <row r="58" spans="16:18" x14ac:dyDescent="0.25">
      <c r="P58" t="s">
        <v>198</v>
      </c>
      <c r="Q58">
        <v>56</v>
      </c>
      <c r="R58" t="s">
        <v>197</v>
      </c>
    </row>
    <row r="59" spans="16:18" x14ac:dyDescent="0.25">
      <c r="P59" t="s">
        <v>200</v>
      </c>
      <c r="Q59">
        <v>57</v>
      </c>
      <c r="R59" t="s">
        <v>199</v>
      </c>
    </row>
    <row r="60" spans="16:18" x14ac:dyDescent="0.25">
      <c r="P60" t="s">
        <v>202</v>
      </c>
      <c r="Q60">
        <v>58</v>
      </c>
      <c r="R60" t="s">
        <v>201</v>
      </c>
    </row>
    <row r="61" spans="16:18" x14ac:dyDescent="0.25">
      <c r="P61" t="s">
        <v>204</v>
      </c>
      <c r="Q61">
        <v>59</v>
      </c>
      <c r="R61" t="s">
        <v>203</v>
      </c>
    </row>
    <row r="62" spans="16:18" x14ac:dyDescent="0.25">
      <c r="P62" t="s">
        <v>206</v>
      </c>
      <c r="Q62">
        <v>60</v>
      </c>
      <c r="R62" t="s">
        <v>205</v>
      </c>
    </row>
    <row r="63" spans="16:18" x14ac:dyDescent="0.25">
      <c r="P63" t="s">
        <v>208</v>
      </c>
      <c r="Q63">
        <v>61</v>
      </c>
      <c r="R63" t="s">
        <v>207</v>
      </c>
    </row>
    <row r="64" spans="16:18" x14ac:dyDescent="0.25">
      <c r="P64" t="s">
        <v>210</v>
      </c>
      <c r="Q64">
        <v>62</v>
      </c>
      <c r="R64" t="s">
        <v>209</v>
      </c>
    </row>
    <row r="65" spans="16:18" x14ac:dyDescent="0.25">
      <c r="P65" t="s">
        <v>212</v>
      </c>
      <c r="Q65">
        <v>63</v>
      </c>
      <c r="R65" t="s">
        <v>211</v>
      </c>
    </row>
    <row r="66" spans="16:18" x14ac:dyDescent="0.25">
      <c r="P66" t="s">
        <v>214</v>
      </c>
      <c r="Q66">
        <v>64</v>
      </c>
      <c r="R66" t="s">
        <v>213</v>
      </c>
    </row>
    <row r="67" spans="16:18" x14ac:dyDescent="0.25">
      <c r="P67" t="s">
        <v>216</v>
      </c>
      <c r="Q67">
        <v>65</v>
      </c>
      <c r="R67" t="s">
        <v>215</v>
      </c>
    </row>
    <row r="68" spans="16:18" x14ac:dyDescent="0.25">
      <c r="P68" t="s">
        <v>218</v>
      </c>
      <c r="Q68">
        <v>66</v>
      </c>
      <c r="R68" t="s">
        <v>217</v>
      </c>
    </row>
    <row r="69" spans="16:18" x14ac:dyDescent="0.25">
      <c r="P69" t="s">
        <v>220</v>
      </c>
      <c r="Q69">
        <v>67</v>
      </c>
      <c r="R69" t="s">
        <v>219</v>
      </c>
    </row>
    <row r="70" spans="16:18" x14ac:dyDescent="0.25">
      <c r="P70" t="s">
        <v>222</v>
      </c>
      <c r="Q70">
        <v>68</v>
      </c>
      <c r="R70" t="s">
        <v>221</v>
      </c>
    </row>
    <row r="71" spans="16:18" x14ac:dyDescent="0.25">
      <c r="P71" t="s">
        <v>224</v>
      </c>
      <c r="Q71">
        <v>69</v>
      </c>
      <c r="R71" t="s">
        <v>223</v>
      </c>
    </row>
    <row r="72" spans="16:18" x14ac:dyDescent="0.25">
      <c r="P72" t="s">
        <v>226</v>
      </c>
      <c r="Q72">
        <v>70</v>
      </c>
      <c r="R72" t="s">
        <v>225</v>
      </c>
    </row>
    <row r="73" spans="16:18" x14ac:dyDescent="0.25">
      <c r="P73" t="s">
        <v>228</v>
      </c>
      <c r="Q73">
        <v>71</v>
      </c>
      <c r="R73" t="s">
        <v>227</v>
      </c>
    </row>
    <row r="74" spans="16:18" x14ac:dyDescent="0.25">
      <c r="P74" t="s">
        <v>230</v>
      </c>
      <c r="Q74">
        <v>72</v>
      </c>
      <c r="R74" t="s">
        <v>229</v>
      </c>
    </row>
    <row r="75" spans="16:18" x14ac:dyDescent="0.25">
      <c r="P75" t="s">
        <v>233</v>
      </c>
      <c r="Q75">
        <v>74</v>
      </c>
      <c r="R75" t="s">
        <v>232</v>
      </c>
    </row>
    <row r="76" spans="16:18" x14ac:dyDescent="0.25">
      <c r="P76" t="s">
        <v>235</v>
      </c>
      <c r="Q76">
        <v>75</v>
      </c>
      <c r="R76" t="s">
        <v>234</v>
      </c>
    </row>
    <row r="77" spans="16:18" x14ac:dyDescent="0.25">
      <c r="P77" t="s">
        <v>237</v>
      </c>
      <c r="Q77">
        <v>76</v>
      </c>
      <c r="R77" t="s">
        <v>236</v>
      </c>
    </row>
    <row r="78" spans="16:18" x14ac:dyDescent="0.25">
      <c r="P78" t="s">
        <v>272</v>
      </c>
      <c r="Q78">
        <v>111</v>
      </c>
      <c r="R78" t="s">
        <v>271</v>
      </c>
    </row>
    <row r="79" spans="16:18" x14ac:dyDescent="0.25">
      <c r="P79" t="s">
        <v>274</v>
      </c>
      <c r="Q79">
        <v>112</v>
      </c>
      <c r="R79" t="s">
        <v>273</v>
      </c>
    </row>
    <row r="80" spans="16:18" x14ac:dyDescent="0.25">
      <c r="P80" t="s">
        <v>275</v>
      </c>
      <c r="Q80">
        <v>113</v>
      </c>
      <c r="R80" t="s">
        <v>48</v>
      </c>
    </row>
    <row r="81" spans="16:18" x14ac:dyDescent="0.25">
      <c r="P81" t="s">
        <v>277</v>
      </c>
      <c r="Q81">
        <v>114</v>
      </c>
      <c r="R81" t="s">
        <v>276</v>
      </c>
    </row>
    <row r="82" spans="16:18" x14ac:dyDescent="0.25">
      <c r="P82" t="s">
        <v>279</v>
      </c>
      <c r="Q82">
        <v>115</v>
      </c>
      <c r="R82" t="s">
        <v>278</v>
      </c>
    </row>
    <row r="83" spans="16:18" x14ac:dyDescent="0.25">
      <c r="P83" t="s">
        <v>281</v>
      </c>
      <c r="Q83">
        <v>116</v>
      </c>
      <c r="R83" t="s">
        <v>280</v>
      </c>
    </row>
    <row r="84" spans="16:18" x14ac:dyDescent="0.25">
      <c r="P84" t="s">
        <v>283</v>
      </c>
      <c r="Q84">
        <v>117</v>
      </c>
      <c r="R84" t="s">
        <v>282</v>
      </c>
    </row>
    <row r="85" spans="16:18" x14ac:dyDescent="0.25">
      <c r="P85" t="s">
        <v>285</v>
      </c>
      <c r="Q85">
        <v>118</v>
      </c>
      <c r="R85" t="s">
        <v>284</v>
      </c>
    </row>
    <row r="86" spans="16:18" x14ac:dyDescent="0.25">
      <c r="P86" t="s">
        <v>287</v>
      </c>
      <c r="Q86">
        <v>119</v>
      </c>
      <c r="R86" t="s">
        <v>286</v>
      </c>
    </row>
    <row r="87" spans="16:18" x14ac:dyDescent="0.25">
      <c r="P87" t="s">
        <v>289</v>
      </c>
      <c r="Q87">
        <v>120</v>
      </c>
      <c r="R87" t="s">
        <v>288</v>
      </c>
    </row>
    <row r="88" spans="16:18" x14ac:dyDescent="0.25">
      <c r="P88" t="s">
        <v>291</v>
      </c>
      <c r="Q88">
        <v>121</v>
      </c>
      <c r="R88" t="s">
        <v>290</v>
      </c>
    </row>
    <row r="89" spans="16:18" x14ac:dyDescent="0.25">
      <c r="P89" t="s">
        <v>293</v>
      </c>
      <c r="Q89">
        <v>122</v>
      </c>
      <c r="R89" t="s">
        <v>292</v>
      </c>
    </row>
    <row r="90" spans="16:18" x14ac:dyDescent="0.25">
      <c r="P90" t="s">
        <v>295</v>
      </c>
      <c r="Q90">
        <v>123</v>
      </c>
      <c r="R90" t="s">
        <v>294</v>
      </c>
    </row>
    <row r="91" spans="16:18" x14ac:dyDescent="0.25">
      <c r="P91" t="s">
        <v>297</v>
      </c>
      <c r="Q91">
        <v>124</v>
      </c>
      <c r="R91" t="s">
        <v>296</v>
      </c>
    </row>
    <row r="92" spans="16:18" x14ac:dyDescent="0.25">
      <c r="P92" t="s">
        <v>299</v>
      </c>
      <c r="Q92">
        <v>125</v>
      </c>
      <c r="R92" t="s">
        <v>298</v>
      </c>
    </row>
    <row r="93" spans="16:18" x14ac:dyDescent="0.25">
      <c r="P93" t="s">
        <v>301</v>
      </c>
      <c r="Q93">
        <v>126</v>
      </c>
      <c r="R93" t="s">
        <v>300</v>
      </c>
    </row>
    <row r="94" spans="16:18" x14ac:dyDescent="0.25">
      <c r="P94" t="s">
        <v>302</v>
      </c>
      <c r="Q94">
        <v>127</v>
      </c>
      <c r="R94" t="s">
        <v>84</v>
      </c>
    </row>
    <row r="95" spans="16:18" x14ac:dyDescent="0.25">
      <c r="P95" t="s">
        <v>304</v>
      </c>
      <c r="Q95">
        <v>128</v>
      </c>
      <c r="R95" t="s">
        <v>303</v>
      </c>
    </row>
    <row r="96" spans="16:18" x14ac:dyDescent="0.25">
      <c r="P96" t="s">
        <v>306</v>
      </c>
      <c r="Q96">
        <v>129</v>
      </c>
      <c r="R96" t="s">
        <v>305</v>
      </c>
    </row>
    <row r="97" spans="16:18" x14ac:dyDescent="0.25">
      <c r="P97" t="s">
        <v>308</v>
      </c>
      <c r="Q97">
        <v>130</v>
      </c>
      <c r="R97" t="s">
        <v>307</v>
      </c>
    </row>
    <row r="98" spans="16:18" x14ac:dyDescent="0.25">
      <c r="P98" t="s">
        <v>310</v>
      </c>
      <c r="Q98">
        <v>131</v>
      </c>
      <c r="R98" t="s">
        <v>309</v>
      </c>
    </row>
    <row r="99" spans="16:18" x14ac:dyDescent="0.25">
      <c r="P99" t="s">
        <v>312</v>
      </c>
      <c r="Q99">
        <v>132</v>
      </c>
      <c r="R99" t="s">
        <v>311</v>
      </c>
    </row>
    <row r="100" spans="16:18" x14ac:dyDescent="0.25">
      <c r="P100" t="s">
        <v>313</v>
      </c>
      <c r="Q100">
        <v>133</v>
      </c>
      <c r="R100" t="s">
        <v>58</v>
      </c>
    </row>
    <row r="101" spans="16:18" x14ac:dyDescent="0.25">
      <c r="P101" t="s">
        <v>315</v>
      </c>
      <c r="Q101">
        <v>134</v>
      </c>
      <c r="R101" t="s">
        <v>314</v>
      </c>
    </row>
    <row r="102" spans="16:18" x14ac:dyDescent="0.25">
      <c r="P102" t="s">
        <v>317</v>
      </c>
      <c r="Q102">
        <v>135</v>
      </c>
      <c r="R102" t="s">
        <v>316</v>
      </c>
    </row>
    <row r="103" spans="16:18" x14ac:dyDescent="0.25">
      <c r="P103" t="s">
        <v>319</v>
      </c>
      <c r="Q103">
        <v>136</v>
      </c>
      <c r="R103" t="s">
        <v>318</v>
      </c>
    </row>
    <row r="104" spans="16:18" x14ac:dyDescent="0.25">
      <c r="P104" t="s">
        <v>321</v>
      </c>
      <c r="Q104">
        <v>137</v>
      </c>
      <c r="R104" t="s">
        <v>320</v>
      </c>
    </row>
    <row r="105" spans="16:18" x14ac:dyDescent="0.25">
      <c r="P105" t="s">
        <v>323</v>
      </c>
      <c r="Q105">
        <v>138</v>
      </c>
      <c r="R105" t="s">
        <v>322</v>
      </c>
    </row>
    <row r="106" spans="16:18" x14ac:dyDescent="0.25">
      <c r="P106" t="s">
        <v>325</v>
      </c>
      <c r="Q106">
        <v>139</v>
      </c>
      <c r="R106" t="s">
        <v>324</v>
      </c>
    </row>
    <row r="107" spans="16:18" x14ac:dyDescent="0.25">
      <c r="P107" t="s">
        <v>327</v>
      </c>
      <c r="Q107">
        <v>140</v>
      </c>
      <c r="R107" t="s">
        <v>326</v>
      </c>
    </row>
    <row r="108" spans="16:18" x14ac:dyDescent="0.25">
      <c r="P108" t="s">
        <v>329</v>
      </c>
      <c r="Q108">
        <v>141</v>
      </c>
      <c r="R108" t="s">
        <v>328</v>
      </c>
    </row>
    <row r="109" spans="16:18" x14ac:dyDescent="0.25">
      <c r="P109" t="s">
        <v>331</v>
      </c>
      <c r="Q109">
        <v>142</v>
      </c>
      <c r="R109" t="s">
        <v>330</v>
      </c>
    </row>
    <row r="110" spans="16:18" x14ac:dyDescent="0.25">
      <c r="P110" t="s">
        <v>333</v>
      </c>
      <c r="Q110">
        <v>143</v>
      </c>
      <c r="R110" t="s">
        <v>332</v>
      </c>
    </row>
    <row r="111" spans="16:18" x14ac:dyDescent="0.25">
      <c r="P111" t="s">
        <v>335</v>
      </c>
      <c r="Q111">
        <v>144</v>
      </c>
      <c r="R111" t="s">
        <v>334</v>
      </c>
    </row>
    <row r="112" spans="16:18" x14ac:dyDescent="0.25">
      <c r="P112" t="s">
        <v>337</v>
      </c>
      <c r="Q112">
        <v>145</v>
      </c>
      <c r="R112" t="s">
        <v>336</v>
      </c>
    </row>
    <row r="113" spans="16:18" x14ac:dyDescent="0.25">
      <c r="P113" t="s">
        <v>339</v>
      </c>
      <c r="Q113">
        <v>146</v>
      </c>
      <c r="R113" t="s">
        <v>338</v>
      </c>
    </row>
    <row r="114" spans="16:18" x14ac:dyDescent="0.25">
      <c r="P114" t="s">
        <v>341</v>
      </c>
      <c r="Q114">
        <v>147</v>
      </c>
      <c r="R114" t="s">
        <v>340</v>
      </c>
    </row>
    <row r="115" spans="16:18" x14ac:dyDescent="0.25">
      <c r="P115" t="s">
        <v>343</v>
      </c>
      <c r="Q115">
        <v>148</v>
      </c>
      <c r="R115" t="s">
        <v>342</v>
      </c>
    </row>
    <row r="116" spans="16:18" x14ac:dyDescent="0.25">
      <c r="P116" t="s">
        <v>345</v>
      </c>
      <c r="Q116">
        <v>149</v>
      </c>
      <c r="R116" t="s">
        <v>344</v>
      </c>
    </row>
    <row r="117" spans="16:18" x14ac:dyDescent="0.25">
      <c r="P117" t="s">
        <v>347</v>
      </c>
      <c r="Q117">
        <v>150</v>
      </c>
      <c r="R117" t="s">
        <v>346</v>
      </c>
    </row>
    <row r="118" spans="16:18" x14ac:dyDescent="0.25">
      <c r="P118" t="s">
        <v>349</v>
      </c>
      <c r="Q118">
        <v>151</v>
      </c>
      <c r="R118" t="s">
        <v>348</v>
      </c>
    </row>
    <row r="119" spans="16:18" x14ac:dyDescent="0.25">
      <c r="P119" t="s">
        <v>351</v>
      </c>
      <c r="Q119">
        <v>152</v>
      </c>
      <c r="R119" t="s">
        <v>350</v>
      </c>
    </row>
    <row r="120" spans="16:18" x14ac:dyDescent="0.25">
      <c r="P120" t="s">
        <v>353</v>
      </c>
      <c r="Q120">
        <v>153</v>
      </c>
      <c r="R120" t="s">
        <v>352</v>
      </c>
    </row>
    <row r="121" spans="16:18" x14ac:dyDescent="0.25">
      <c r="P121" t="s">
        <v>355</v>
      </c>
      <c r="Q121">
        <v>154</v>
      </c>
      <c r="R121" t="s">
        <v>354</v>
      </c>
    </row>
    <row r="122" spans="16:18" x14ac:dyDescent="0.25">
      <c r="P122" t="s">
        <v>357</v>
      </c>
      <c r="Q122">
        <v>155</v>
      </c>
      <c r="R122" t="s">
        <v>356</v>
      </c>
    </row>
    <row r="123" spans="16:18" x14ac:dyDescent="0.25">
      <c r="P123" t="s">
        <v>359</v>
      </c>
      <c r="Q123">
        <v>156</v>
      </c>
      <c r="R123" t="s">
        <v>358</v>
      </c>
    </row>
    <row r="124" spans="16:18" x14ac:dyDescent="0.25">
      <c r="P124" t="s">
        <v>360</v>
      </c>
      <c r="Q124">
        <v>157</v>
      </c>
      <c r="R124" t="s">
        <v>64</v>
      </c>
    </row>
    <row r="125" spans="16:18" x14ac:dyDescent="0.25">
      <c r="P125" t="s">
        <v>362</v>
      </c>
      <c r="Q125">
        <v>158</v>
      </c>
      <c r="R125" t="s">
        <v>361</v>
      </c>
    </row>
    <row r="126" spans="16:18" x14ac:dyDescent="0.25">
      <c r="P126" t="s">
        <v>364</v>
      </c>
      <c r="Q126">
        <v>159</v>
      </c>
      <c r="R126" t="s">
        <v>363</v>
      </c>
    </row>
    <row r="127" spans="16:18" x14ac:dyDescent="0.25">
      <c r="P127" t="s">
        <v>366</v>
      </c>
      <c r="Q127">
        <v>160</v>
      </c>
      <c r="R127" t="s">
        <v>365</v>
      </c>
    </row>
    <row r="128" spans="16:18" x14ac:dyDescent="0.25">
      <c r="P128" t="s">
        <v>368</v>
      </c>
      <c r="Q128">
        <v>161</v>
      </c>
      <c r="R128" t="s">
        <v>367</v>
      </c>
    </row>
    <row r="129" spans="16:18" x14ac:dyDescent="0.25">
      <c r="P129" t="s">
        <v>370</v>
      </c>
      <c r="Q129">
        <v>162</v>
      </c>
      <c r="R129" t="s">
        <v>369</v>
      </c>
    </row>
    <row r="130" spans="16:18" x14ac:dyDescent="0.25">
      <c r="P130" t="s">
        <v>372</v>
      </c>
      <c r="Q130">
        <v>163</v>
      </c>
      <c r="R130" t="s">
        <v>371</v>
      </c>
    </row>
    <row r="131" spans="16:18" x14ac:dyDescent="0.25">
      <c r="P131" t="s">
        <v>374</v>
      </c>
      <c r="Q131">
        <v>164</v>
      </c>
      <c r="R131" t="s">
        <v>373</v>
      </c>
    </row>
    <row r="132" spans="16:18" x14ac:dyDescent="0.25">
      <c r="P132" t="s">
        <v>376</v>
      </c>
      <c r="Q132">
        <v>165</v>
      </c>
      <c r="R132" t="s">
        <v>375</v>
      </c>
    </row>
    <row r="133" spans="16:18" x14ac:dyDescent="0.25">
      <c r="P133" t="s">
        <v>378</v>
      </c>
      <c r="Q133">
        <v>166</v>
      </c>
      <c r="R133" t="s">
        <v>377</v>
      </c>
    </row>
    <row r="134" spans="16:18" x14ac:dyDescent="0.25">
      <c r="P134" t="s">
        <v>380</v>
      </c>
      <c r="Q134">
        <v>167</v>
      </c>
      <c r="R134" t="s">
        <v>379</v>
      </c>
    </row>
    <row r="135" spans="16:18" x14ac:dyDescent="0.25">
      <c r="P135" t="s">
        <v>382</v>
      </c>
      <c r="Q135">
        <v>168</v>
      </c>
      <c r="R135" t="s">
        <v>381</v>
      </c>
    </row>
    <row r="136" spans="16:18" x14ac:dyDescent="0.25">
      <c r="P136" t="s">
        <v>384</v>
      </c>
      <c r="Q136">
        <v>169</v>
      </c>
      <c r="R136" t="s">
        <v>383</v>
      </c>
    </row>
    <row r="137" spans="16:18" x14ac:dyDescent="0.25">
      <c r="P137" t="s">
        <v>386</v>
      </c>
      <c r="Q137">
        <v>170</v>
      </c>
      <c r="R137" t="s">
        <v>385</v>
      </c>
    </row>
    <row r="138" spans="16:18" x14ac:dyDescent="0.25">
      <c r="P138" t="s">
        <v>387</v>
      </c>
      <c r="Q138">
        <v>171</v>
      </c>
      <c r="R138" t="s">
        <v>44</v>
      </c>
    </row>
    <row r="139" spans="16:18" x14ac:dyDescent="0.25">
      <c r="P139" t="s">
        <v>389</v>
      </c>
      <c r="Q139">
        <v>172</v>
      </c>
      <c r="R139" t="s">
        <v>388</v>
      </c>
    </row>
    <row r="140" spans="16:18" x14ac:dyDescent="0.25">
      <c r="P140" t="s">
        <v>391</v>
      </c>
      <c r="Q140">
        <v>173</v>
      </c>
      <c r="R140" t="s">
        <v>390</v>
      </c>
    </row>
    <row r="141" spans="16:18" x14ac:dyDescent="0.25">
      <c r="P141" t="s">
        <v>393</v>
      </c>
      <c r="Q141">
        <v>174</v>
      </c>
      <c r="R141" t="s">
        <v>392</v>
      </c>
    </row>
    <row r="142" spans="16:18" x14ac:dyDescent="0.25">
      <c r="P142" t="s">
        <v>395</v>
      </c>
      <c r="Q142">
        <v>175</v>
      </c>
      <c r="R142" t="s">
        <v>394</v>
      </c>
    </row>
    <row r="143" spans="16:18" x14ac:dyDescent="0.25">
      <c r="P143" t="s">
        <v>397</v>
      </c>
      <c r="Q143">
        <v>176</v>
      </c>
      <c r="R143" t="s">
        <v>396</v>
      </c>
    </row>
    <row r="144" spans="16:18" x14ac:dyDescent="0.25">
      <c r="P144" t="s">
        <v>399</v>
      </c>
      <c r="Q144">
        <v>177</v>
      </c>
      <c r="R144" t="s">
        <v>398</v>
      </c>
    </row>
    <row r="145" spans="16:18" x14ac:dyDescent="0.25">
      <c r="P145" t="s">
        <v>401</v>
      </c>
      <c r="Q145">
        <v>178</v>
      </c>
      <c r="R145" t="s">
        <v>400</v>
      </c>
    </row>
    <row r="146" spans="16:18" x14ac:dyDescent="0.25">
      <c r="P146" t="s">
        <v>403</v>
      </c>
      <c r="Q146">
        <v>179</v>
      </c>
      <c r="R146" t="s">
        <v>402</v>
      </c>
    </row>
    <row r="147" spans="16:18" x14ac:dyDescent="0.25">
      <c r="P147" t="s">
        <v>405</v>
      </c>
      <c r="Q147">
        <v>180</v>
      </c>
      <c r="R147" t="s">
        <v>404</v>
      </c>
    </row>
    <row r="148" spans="16:18" x14ac:dyDescent="0.25">
      <c r="P148" t="s">
        <v>407</v>
      </c>
      <c r="Q148">
        <v>181</v>
      </c>
      <c r="R148" t="s">
        <v>406</v>
      </c>
    </row>
    <row r="149" spans="16:18" x14ac:dyDescent="0.25">
      <c r="P149" t="s">
        <v>409</v>
      </c>
      <c r="Q149">
        <v>182</v>
      </c>
      <c r="R149" t="s">
        <v>408</v>
      </c>
    </row>
    <row r="150" spans="16:18" x14ac:dyDescent="0.25">
      <c r="P150" t="s">
        <v>411</v>
      </c>
      <c r="Q150">
        <v>183</v>
      </c>
      <c r="R150" t="s">
        <v>410</v>
      </c>
    </row>
    <row r="151" spans="16:18" x14ac:dyDescent="0.25">
      <c r="P151" t="s">
        <v>413</v>
      </c>
      <c r="Q151">
        <v>184</v>
      </c>
      <c r="R151" t="s">
        <v>412</v>
      </c>
    </row>
    <row r="152" spans="16:18" x14ac:dyDescent="0.25">
      <c r="P152" t="s">
        <v>415</v>
      </c>
      <c r="Q152">
        <v>185</v>
      </c>
      <c r="R152" t="s">
        <v>414</v>
      </c>
    </row>
    <row r="153" spans="16:18" x14ac:dyDescent="0.25">
      <c r="P153" t="s">
        <v>417</v>
      </c>
      <c r="Q153">
        <v>186</v>
      </c>
      <c r="R153" t="s">
        <v>416</v>
      </c>
    </row>
    <row r="154" spans="16:18" x14ac:dyDescent="0.25">
      <c r="P154" t="s">
        <v>419</v>
      </c>
      <c r="Q154">
        <v>187</v>
      </c>
      <c r="R154" t="s">
        <v>418</v>
      </c>
    </row>
    <row r="155" spans="16:18" x14ac:dyDescent="0.25">
      <c r="P155" t="s">
        <v>421</v>
      </c>
      <c r="Q155">
        <v>188</v>
      </c>
      <c r="R155" t="s">
        <v>420</v>
      </c>
    </row>
    <row r="156" spans="16:18" x14ac:dyDescent="0.25">
      <c r="P156" t="s">
        <v>423</v>
      </c>
      <c r="Q156">
        <v>189</v>
      </c>
      <c r="R156" t="s">
        <v>422</v>
      </c>
    </row>
    <row r="157" spans="16:18" x14ac:dyDescent="0.25">
      <c r="P157" t="s">
        <v>425</v>
      </c>
      <c r="Q157">
        <v>190</v>
      </c>
      <c r="R157" t="s">
        <v>424</v>
      </c>
    </row>
    <row r="158" spans="16:18" x14ac:dyDescent="0.25">
      <c r="P158" t="s">
        <v>427</v>
      </c>
      <c r="Q158">
        <v>191</v>
      </c>
      <c r="R158" t="s">
        <v>426</v>
      </c>
    </row>
    <row r="159" spans="16:18" x14ac:dyDescent="0.25">
      <c r="P159" t="s">
        <v>429</v>
      </c>
      <c r="Q159">
        <v>192</v>
      </c>
      <c r="R159" t="s">
        <v>428</v>
      </c>
    </row>
    <row r="160" spans="16:18" x14ac:dyDescent="0.25">
      <c r="P160" t="s">
        <v>431</v>
      </c>
      <c r="Q160">
        <v>193</v>
      </c>
      <c r="R160" t="s">
        <v>430</v>
      </c>
    </row>
    <row r="161" spans="16:18" x14ac:dyDescent="0.25">
      <c r="P161" t="s">
        <v>433</v>
      </c>
      <c r="Q161">
        <v>194</v>
      </c>
      <c r="R161" t="s">
        <v>432</v>
      </c>
    </row>
    <row r="162" spans="16:18" x14ac:dyDescent="0.25">
      <c r="P162" t="s">
        <v>435</v>
      </c>
      <c r="Q162">
        <v>195</v>
      </c>
      <c r="R162" t="s">
        <v>434</v>
      </c>
    </row>
    <row r="163" spans="16:18" x14ac:dyDescent="0.25">
      <c r="P163" t="s">
        <v>437</v>
      </c>
      <c r="Q163">
        <v>196</v>
      </c>
      <c r="R163" t="s">
        <v>436</v>
      </c>
    </row>
    <row r="164" spans="16:18" x14ac:dyDescent="0.25">
      <c r="P164" t="s">
        <v>439</v>
      </c>
      <c r="Q164">
        <v>197</v>
      </c>
      <c r="R164" t="s">
        <v>438</v>
      </c>
    </row>
    <row r="165" spans="16:18" x14ac:dyDescent="0.25">
      <c r="P165" t="s">
        <v>441</v>
      </c>
      <c r="Q165">
        <v>198</v>
      </c>
      <c r="R165" t="s">
        <v>440</v>
      </c>
    </row>
    <row r="166" spans="16:18" x14ac:dyDescent="0.25">
      <c r="P166" t="s">
        <v>443</v>
      </c>
      <c r="Q166">
        <v>199</v>
      </c>
      <c r="R166" t="s">
        <v>442</v>
      </c>
    </row>
  </sheetData>
  <sheetProtection algorithmName="SHA-512" hashValue="wnML5TkNeG6E2clQW72/JFVnPCclWnSC1PBt9JLRDkj3GFsmgB5HiseQrWxGrvFH/alqFmBBBo4tQuGkNcvJlQ==" saltValue="r+VC8HA+1Krhd7Emr14SPg==" spinCount="100000" sheet="1" objects="1" scenarios="1"/>
  <mergeCells count="6">
    <mergeCell ref="P1:R1"/>
    <mergeCell ref="A1:C1"/>
    <mergeCell ref="D1:F1"/>
    <mergeCell ref="G1:I1"/>
    <mergeCell ref="J1:L1"/>
    <mergeCell ref="M1:O1"/>
  </mergeCells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  <tableParts count="6">
    <tablePart r:id="rId2"/>
    <tablePart r:id="rId3"/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10"/>
  <sheetViews>
    <sheetView workbookViewId="0">
      <selection activeCell="E16" sqref="E16"/>
    </sheetView>
  </sheetViews>
  <sheetFormatPr defaultColWidth="9.140625" defaultRowHeight="15" x14ac:dyDescent="0.25"/>
  <cols>
    <col min="1" max="1" width="14.42578125" bestFit="1" customWidth="1"/>
    <col min="2" max="2" width="15.85546875" bestFit="1" customWidth="1"/>
    <col min="3" max="3" width="8.42578125" customWidth="1"/>
    <col min="4" max="4" width="10.85546875" customWidth="1"/>
    <col min="5" max="5" width="14.85546875" customWidth="1"/>
  </cols>
  <sheetData>
    <row r="1" spans="1:6" ht="18.75" x14ac:dyDescent="0.3">
      <c r="A1" s="272" t="s">
        <v>1587</v>
      </c>
      <c r="B1" s="272"/>
      <c r="C1" s="272"/>
      <c r="D1" s="63"/>
      <c r="E1" s="63"/>
    </row>
    <row r="2" spans="1:6" x14ac:dyDescent="0.25">
      <c r="A2" t="s">
        <v>1588</v>
      </c>
      <c r="B2" t="s">
        <v>1589</v>
      </c>
    </row>
    <row r="3" spans="1:6" x14ac:dyDescent="0.25">
      <c r="A3" t="s">
        <v>1590</v>
      </c>
      <c r="B3" t="s">
        <v>1719</v>
      </c>
    </row>
    <row r="4" spans="1:6" x14ac:dyDescent="0.25">
      <c r="A4" t="s">
        <v>444</v>
      </c>
      <c r="B4" t="s">
        <v>1723</v>
      </c>
    </row>
    <row r="5" spans="1:6" x14ac:dyDescent="0.25">
      <c r="A5" t="s">
        <v>1591</v>
      </c>
      <c r="B5" t="s">
        <v>1704</v>
      </c>
    </row>
    <row r="6" spans="1:6" x14ac:dyDescent="0.25">
      <c r="B6" s="121" t="str">
        <f>VLOOKUP(reportType,cvms_vts_report_versions[],2,FALSE)</f>
        <v>1.4.5</v>
      </c>
    </row>
    <row r="7" spans="1:6" x14ac:dyDescent="0.25">
      <c r="E7" s="136" t="s">
        <v>1633</v>
      </c>
      <c r="F7" s="129" t="s">
        <v>1632</v>
      </c>
    </row>
    <row r="8" spans="1:6" x14ac:dyDescent="0.25">
      <c r="A8" s="128" t="s">
        <v>1592</v>
      </c>
      <c r="B8" s="128" t="str">
        <f>LEFT(B6, SEARCH(".",B6,1)-1)</f>
        <v>1</v>
      </c>
      <c r="C8" s="129" t="str">
        <f>MID(B6, SEARCH(".",B6) + 1, SEARCH(".",B6,SEARCH(".",B6)+1) - SEARCH(".",B6) - 1)</f>
        <v>4</v>
      </c>
      <c r="D8" s="129" t="str">
        <f>RIGHT(B6,LEN(B6) - SEARCH(".",B6, SEARCH( ".",B6) + 1))</f>
        <v>5</v>
      </c>
      <c r="E8" s="130">
        <f>(B8*1000000) + (C8*100) + (D8)</f>
        <v>1000405</v>
      </c>
      <c r="F8" s="130">
        <f>(B8*1000000) + (C8*100)</f>
        <v>1000400</v>
      </c>
    </row>
    <row r="9" spans="1:6" x14ac:dyDescent="0.25">
      <c r="A9" s="128" t="s">
        <v>1589</v>
      </c>
      <c r="B9" s="128" t="str">
        <f>LEFT(reportVersion, SEARCH(".",reportVersion,1)-1)</f>
        <v>1</v>
      </c>
      <c r="C9" s="129" t="str">
        <f>MID(reportVersion, SEARCH(".",reportVersion) + 1, SEARCH(".",reportVersion,SEARCH(".",reportVersion)+1) - SEARCH(".",reportVersion) - 1)</f>
        <v>4</v>
      </c>
      <c r="D9" s="129" t="str">
        <f>RIGHT(reportVersion,LEN(reportVersion) - SEARCH(".", reportVersion, SEARCH(".", reportVersion) + 1))</f>
        <v>6</v>
      </c>
      <c r="E9" s="130">
        <f>(B9*1000000) + (C9*100) + (D9)</f>
        <v>1000406</v>
      </c>
      <c r="F9" s="130">
        <f>(B9*1000000) + (C9*100)</f>
        <v>1000400</v>
      </c>
    </row>
    <row r="10" spans="1:6" x14ac:dyDescent="0.25">
      <c r="A10" s="128"/>
      <c r="B10" s="129"/>
      <c r="C10" s="129"/>
      <c r="D10" s="129"/>
      <c r="E10" s="129" t="b">
        <f>E8&lt;=E9</f>
        <v>1</v>
      </c>
      <c r="F10" s="129" t="b">
        <f>F8&lt;=F9</f>
        <v>1</v>
      </c>
    </row>
  </sheetData>
  <mergeCells count="1">
    <mergeCell ref="A1:C1"/>
  </mergeCells>
  <phoneticPr fontId="35" type="noConversion"/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7 0 8 2 2 d - 9 3 a a - 4 2 6 f - 9 3 e a - b 8 8 2 0 e b 7 8 3 0 7 "   x m l n s = " h t t p : / / s c h e m a s . m i c r o s o f t . c o m / D a t a M a s h u p " > A A A A A E w E A A B Q S w M E F A A C A A g A + m t / X H X n G V u n A A A A + g A A A B I A H A B D b 2 5 m a W c v U G F j a 2 F n Z S 5 4 b W w g o h g A K K A U A A A A A A A A A A A A A A A A A A A A A A A A A A A A h U 9 N C o J A G L 2 K z N 7 5 d E Q p + R w J t w l B E G 1 F J x 3 S M W b G 9 G 4 t O l J X S C i r X a v H + 4 P 3 H r c 7 p l P X O l e h j e x V Q n z q E U e o s q + k q h M y 2 J O 7 I i n H X V G e i 1 o 4 c 1 i Z e D I y I Y 2 1 l x h g H E c 6 B r T X N T D P 8 + G Y b / d l I 7 r C l c r Y Q p W C f F r V / x b h e H i N 4 Y x G P g 3 Z e s Y g C n 2 E x c B c q m + I z Z u p h / A j Y j a 0 d t C C n 7 S b b R A W i v D + w Z 9 Q S w M E F A A C A A g A + m t /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p r f 1 x v U 0 n U Q w E A A G 4 C A A A T A B w A R m 9 y b X V s Y X M v U 2 V j d G l v b j E u b S C i G A A o o B Q A A A A A A A A A A A A A A A A A A A A A A A A A A A C F k c F r w j A U x u + F / g + h u 1 T I W i t s h 0 k P o w 5 2 G h u V 7 S B D Y v r U Q J p 0 y W t R x P 9 9 K e k Q R V k u 7 / G 9 R 7 7 v l 1 j g K L Q i p a / Z N A z C w G 6 Z g Y r w r r b L D u 3 S Q K M N L j s w 1 u 1 Y k h M J G A b E n V K 3 h o N T C t s l M 8 3 b G h T G X 7 B K C q 3 Q 9 T a O t o i N f U p T x T q x Y b 3 N P U j n Z 7 Q S P y 0 k n C l W M V d S 1 I 3 g N k X D 1 m v B 0 z 5 A e i t F g j u M R n Q x A y l q g W D y a B p R U m j Z 1 s r m E 0 p e F N e V U J v 8 8 W E 8 z i j 5 a D V C i X s J + a l N 3 r S C 7 x H 1 O H d R s W V q 4 + D n + w Y i x z V n K 7 c 0 N 0 z Z t T a 1 v 7 4 f 2 t i z 0 8 M h 8 m r m 7 N F N C M I O j 5 T 8 6 Z M z / X j y e j e 6 d j k q 8 g q s c l g n v 2 E y 6 P F F L E o W w 8 K z l C V n k h m b o 2 l v c W T / g F x J 0 l P 5 B x 8 c z 8 H 8 6 N N / x Q V e G A h 1 P c X 0 F 1 B L A Q I t A B Q A A g A I A P p r f 1 x 1 5 x l b p w A A A P o A A A A S A A A A A A A A A A A A A A A A A A A A A A B D b 2 5 m a W c v U G F j a 2 F n Z S 5 4 b W x Q S w E C L Q A U A A I A C A D 6 a 3 9 c D 8 r p q 6 Q A A A D p A A A A E w A A A A A A A A A A A A A A A A D z A A A A W 0 N v b n R l b n R f V H l w Z X N d L n h t b F B L A Q I t A B Q A A g A I A P p r f 1 x v U 0 n U Q w E A A G 4 C A A A T A A A A A A A A A A A A A A A A A O Q B A A B G b 3 J t d W x h c y 9 T Z W N 0 a W 9 u M S 5 t U E s F B g A A A A A D A A M A w g A A A H Q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s K A A A A A A A A y Q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2 N 2 b X N f d n R z X 3 J l c G 9 y d F 9 2 Z X J z a W 9 u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j d m 1 z X 3 Z 0 c 1 9 y Z X B v c n R f d m V y c 2 l v b n M i I C 8 + P E V u d H J 5 I F R 5 c G U 9 I k Z p b G x l Z E N v b X B s Z X R l U m V z d W x 0 V G 9 X b 3 J r c 2 h l Z X Q i I F Z h b H V l P S J s M S I g L z 4 8 R W 5 0 c n k g V H l w Z T 0 i U X V l c n l J R C I g V m F s d W U 9 I n N l M m N i Z G U 1 O S 0 0 O D U w L T Q x N T E t Y T g z M S 0 1 Y T c 5 Z m Z j M m U 4 N G Q i I C 8 + P E V u d H J 5 I F R 5 c G U 9 I k Z p b G x M Y X N 0 V X B k Y X R l Z C I g V m F s d W U 9 I m Q y M D I 2 L T A z L T M x V D E 3 O j M x O j U y L j E y M T M 2 N D h a I i A v P j x F b n R y e S B U e X B l P S J G a W x s R X J y b 3 J D b 3 V u d C I g V m F s d W U 9 I m w w I i A v P j x F b n R y e S B U e X B l P S J G a W x s Q 2 9 s d W 1 u V H l w Z X M i I F Z h b H V l P S J z Q m d Z P S I g L z 4 8 R W 5 0 c n k g V H l w Z T 0 i R m l s b E V y c m 9 y Q 2 9 k Z S I g V m F s d W U 9 I n N V b m t u b 3 d u I i A v P j x F b n R y e S B U e X B l P S J G a W x s Q 2 9 s d W 1 u T m F t Z X M i I F Z h b H V l P S J z W y Z x d W 9 0 O 3 J l c G 9 y d F R 5 c G U m c X V v d D s s J n F 1 b 3 Q 7 c m V w b 3 J 0 V m V y c 2 l v b i Z x d W 9 0 O 1 0 i I C 8 + P E V u d H J 5 I F R 5 c G U 9 I k Z p b G x D b 3 V u d C I g V m F s d W U 9 I m w z I i A v P j x F b n R y e S B U e X B l P S J G a W x s U 3 R h d H V z I i B W Y W x 1 Z T 0 i c 1 d h a X R p b m d G b 3 J F e G N l b F J l Z n J l c 2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3 Z t c 1 9 2 d H N f c m V w b 3 J 0 X 3 Z l c n N p b 2 5 z L 0 F 1 d G 9 S Z W 1 v d m V k Q 2 9 s d W 1 u c z E u e 3 J l c G 9 y d F R 5 c G U s M H 0 m c X V v d D s s J n F 1 b 3 Q 7 U 2 V j d G l v b j E v Y 3 Z t c 1 9 2 d H N f c m V w b 3 J 0 X 3 Z l c n N p b 2 5 z L 0 F 1 d G 9 S Z W 1 v d m V k Q 2 9 s d W 1 u c z E u e 3 J l c G 9 y d F Z l c n N p b 2 4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Y 3 Z t c 1 9 2 d H N f c m V w b 3 J 0 X 3 Z l c n N p b 2 5 z L 0 F 1 d G 9 S Z W 1 v d m V k Q 2 9 s d W 1 u c z E u e 3 J l c G 9 y d F R 5 c G U s M H 0 m c X V v d D s s J n F 1 b 3 Q 7 U 2 V j d G l v b j E v Y 3 Z t c 1 9 2 d H N f c m V w b 3 J 0 X 3 Z l c n N p b 2 5 z L 0 F 1 d G 9 S Z W 1 v d m V k Q 2 9 s d W 1 u c z E u e 3 J l c G 9 y d F Z l c n N p b 2 4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N 2 b X N f d n R z X 3 J l c G 9 y d F 9 2 Z X J z a W 9 u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m 1 z X 3 Z 0 c 1 9 y Z X B v c n R f d m V y c 2 l v b n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m 1 z X 3 Z 0 c 1 9 y Z X B v c n R f d m V y c 2 l v b n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Z t c 1 9 2 d H N f c m V w b 3 J 0 X 3 Z l c n N p b 2 5 z L 0 N o Y W 5 n Z W Q l M j B U e X B l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a I O j H f / L D R 7 D L i d t 4 Y A q D A A A A A A I A A A A A A B B m A A A A A Q A A I A A A A M x 9 W q w 5 T v 2 E 6 F w 0 X W 8 i U N H / x p m H q Q 8 d F z k k m Q T f z s W 5 A A A A A A 6 A A A A A A g A A I A A A A F q a p p 3 l c A n d L q p X O z w R B c + b g + U 1 a e Y G Q L 5 A r K k U M 5 Z x U A A A A G U R M a R H 0 V b J b h 0 / F 4 T M G W t v E z 8 R L J 0 U w Z L W a b O w V Y o P L k t g 3 U S 3 e O L l N 1 Z d u S W O S q Q 3 E v 0 W s o 7 9 2 r L c a G H g 6 Z I L e Z O H k S Q i a E x k 6 k f n V 0 b 5 Q A A A A N P E A D D q M 3 K 2 S 3 m m L r K V O o 7 y S 7 N i 6 x l b s S F W U E R S m 4 A a w h I r I H o F E 3 w y 4 9 m + J h A y P F W W N a v q s 1 + S I U X T X g A A b k c = < / D a t a M a s h u p > 
</file>

<file path=customXml/itemProps1.xml><?xml version="1.0" encoding="utf-8"?>
<ds:datastoreItem xmlns:ds="http://schemas.openxmlformats.org/officeDocument/2006/customXml" ds:itemID="{A5687F19-9D3A-4DF1-9CB6-C602BAAEC05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76</vt:i4>
      </vt:variant>
    </vt:vector>
  </HeadingPairs>
  <TitlesOfParts>
    <vt:vector size="83" baseType="lpstr">
      <vt:lpstr>Vessel and Voyage Information</vt:lpstr>
      <vt:lpstr>Cargo On Board</vt:lpstr>
      <vt:lpstr>Defects and Discharges</vt:lpstr>
      <vt:lpstr>Additional Information</vt:lpstr>
      <vt:lpstr>List of UNLOCODEs</vt:lpstr>
      <vt:lpstr>data</vt:lpstr>
      <vt:lpstr>report_version</vt:lpstr>
      <vt:lpstr>berthDepartureTime</vt:lpstr>
      <vt:lpstr>callSign</vt:lpstr>
      <vt:lpstr>callSignInput</vt:lpstr>
      <vt:lpstr>cargoCodes</vt:lpstr>
      <vt:lpstr>CNP</vt:lpstr>
      <vt:lpstr>cnpClassificationSociety</vt:lpstr>
      <vt:lpstr>compareVersionsMinor</vt:lpstr>
      <vt:lpstr>compareVersionsPatch</vt:lpstr>
      <vt:lpstr>courseHeading</vt:lpstr>
      <vt:lpstr>courseSpeed</vt:lpstr>
      <vt:lpstr>currentFlag</vt:lpstr>
      <vt:lpstr>currentName</vt:lpstr>
      <vt:lpstr>currentNameInput</vt:lpstr>
      <vt:lpstr>currentPositionTime</vt:lpstr>
      <vt:lpstr>currentVersionNumber</vt:lpstr>
      <vt:lpstr>defectCodes</vt:lpstr>
      <vt:lpstr>defectPresence</vt:lpstr>
      <vt:lpstr>destinationArrivalTime</vt:lpstr>
      <vt:lpstr>destinationExitVtsZoneDateTime</vt:lpstr>
      <vt:lpstr>destinationLatitudeDegreesDM</vt:lpstr>
      <vt:lpstr>destinationLatitudeDirectionDM</vt:lpstr>
      <vt:lpstr>destinationLatitudeMinutesDM</vt:lpstr>
      <vt:lpstr>destinationLocationNameInput</vt:lpstr>
      <vt:lpstr>destinationLongitudeDegreesDM</vt:lpstr>
      <vt:lpstr>destinationLongitudeDirectionDM</vt:lpstr>
      <vt:lpstr>destinationLongitudeMinutesDM</vt:lpstr>
      <vt:lpstr>destinationPositionRadio</vt:lpstr>
      <vt:lpstr>destinationUnlocode</vt:lpstr>
      <vt:lpstr>destinationUnlocodeInput</vt:lpstr>
      <vt:lpstr>discharges</vt:lpstr>
      <vt:lpstr>draught</vt:lpstr>
      <vt:lpstr>enteringLatitudeDegreesDM</vt:lpstr>
      <vt:lpstr>enteringLatitudeDirectionDM</vt:lpstr>
      <vt:lpstr>enteringLatitudeMinutesDM</vt:lpstr>
      <vt:lpstr>enteringLongitudeDegreesDM</vt:lpstr>
      <vt:lpstr>enteringLongitudeDirectionDM</vt:lpstr>
      <vt:lpstr>enteringLongitudeMinutesDM</vt:lpstr>
      <vt:lpstr>enteringOrDepartingRadio</vt:lpstr>
      <vt:lpstr>iceClass</vt:lpstr>
      <vt:lpstr>iceClassClassificationSociety</vt:lpstr>
      <vt:lpstr>iceClassClassificationSocietyText</vt:lpstr>
      <vt:lpstr>iceClassText</vt:lpstr>
      <vt:lpstr>incident</vt:lpstr>
      <vt:lpstr>intendedRoute</vt:lpstr>
      <vt:lpstr>lastPortOfCall</vt:lpstr>
      <vt:lpstr>lastPortOfCallLocationNameInput</vt:lpstr>
      <vt:lpstr>lastPortOfCallUnlocodeInput</vt:lpstr>
      <vt:lpstr>lloydsRegistryNumber</vt:lpstr>
      <vt:lpstr>medicOnBoard</vt:lpstr>
      <vt:lpstr>mmsiNumber</vt:lpstr>
      <vt:lpstr>nextReportETA</vt:lpstr>
      <vt:lpstr>numberOfPassengers</vt:lpstr>
      <vt:lpstr>oilOnBoard</vt:lpstr>
      <vt:lpstr>pilot</vt:lpstr>
      <vt:lpstr>reportType</vt:lpstr>
      <vt:lpstr>reportVersion</vt:lpstr>
      <vt:lpstr>shipAgent</vt:lpstr>
      <vt:lpstr>shipAgentInput</vt:lpstr>
      <vt:lpstr>vesselBreadth</vt:lpstr>
      <vt:lpstr>vesselCurrentLatitudeDegreesDM</vt:lpstr>
      <vt:lpstr>vesselCurrentLatitudeDirectionDM</vt:lpstr>
      <vt:lpstr>vesselCurrentLatitudeMinutesDM</vt:lpstr>
      <vt:lpstr>vesselCurrentLongitudeDegreesDM</vt:lpstr>
      <vt:lpstr>vesselCurrentLongitudeDirectionDM</vt:lpstr>
      <vt:lpstr>vesselCurrentLongitudeMinutesDM</vt:lpstr>
      <vt:lpstr>vesselCurrentPositionLocationNameInput</vt:lpstr>
      <vt:lpstr>vesselCurrentPositionRadio</vt:lpstr>
      <vt:lpstr>vesselCurrentPositionUnlocode</vt:lpstr>
      <vt:lpstr>vesselCurrentPositionUnlocodeInput</vt:lpstr>
      <vt:lpstr>vesselGrossTonnage</vt:lpstr>
      <vt:lpstr>vesselLastPortOfCallRadio</vt:lpstr>
      <vt:lpstr>vesselLength</vt:lpstr>
      <vt:lpstr>vesselType</vt:lpstr>
      <vt:lpstr>vtsZoneArrivalTime</vt:lpstr>
      <vt:lpstr>weatherConditions</vt:lpstr>
      <vt:lpstr>WRC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Rémi Thibeault</cp:lastModifiedBy>
  <dcterms:created xsi:type="dcterms:W3CDTF">2015-06-05T18:17:20Z</dcterms:created>
  <dcterms:modified xsi:type="dcterms:W3CDTF">2026-03-31T17:36:15Z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6cdb53-fd15-486d-84de-c510e3a62203_Enabled">
    <vt:lpwstr>true</vt:lpwstr>
  </property>
  <property fmtid="{D5CDD505-2E9C-101B-9397-08002B2CF9AE}" pid="3" name="MSIP_Label_4e6cdb53-fd15-486d-84de-c510e3a62203_SetDate">
    <vt:lpwstr>2026-03-26T23:24:23Z</vt:lpwstr>
  </property>
  <property fmtid="{D5CDD505-2E9C-101B-9397-08002B2CF9AE}" pid="4" name="MSIP_Label_4e6cdb53-fd15-486d-84de-c510e3a62203_Method">
    <vt:lpwstr>Standard</vt:lpwstr>
  </property>
  <property fmtid="{D5CDD505-2E9C-101B-9397-08002B2CF9AE}" pid="5" name="MSIP_Label_4e6cdb53-fd15-486d-84de-c510e3a62203_Name">
    <vt:lpwstr>UNCLASSIFIED - NON-CLASSIFIÉ</vt:lpwstr>
  </property>
  <property fmtid="{D5CDD505-2E9C-101B-9397-08002B2CF9AE}" pid="6" name="MSIP_Label_4e6cdb53-fd15-486d-84de-c510e3a62203_SiteId">
    <vt:lpwstr>1594fdae-a1d9-4405-915d-011467234338</vt:lpwstr>
  </property>
  <property fmtid="{D5CDD505-2E9C-101B-9397-08002B2CF9AE}" pid="7" name="MSIP_Label_4e6cdb53-fd15-486d-84de-c510e3a62203_ActionId">
    <vt:lpwstr>f498f8a1-eb6f-478e-b96f-647450149312</vt:lpwstr>
  </property>
  <property fmtid="{D5CDD505-2E9C-101B-9397-08002B2CF9AE}" pid="8" name="MSIP_Label_4e6cdb53-fd15-486d-84de-c510e3a62203_ContentBits">
    <vt:lpwstr>1</vt:lpwstr>
  </property>
  <property fmtid="{D5CDD505-2E9C-101B-9397-08002B2CF9AE}" pid="9" name="MSIP_Label_4e6cdb53-fd15-486d-84de-c510e3a62203_Tag">
    <vt:lpwstr>10, 3, 0, 1</vt:lpwstr>
  </property>
</Properties>
</file>